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drawings/drawing15.xml" ContentType="application/vnd.openxmlformats-officedocument.drawing+xml"/>
  <Override PartName="/xl/charts/chart22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omments8.xml" ContentType="application/vnd.openxmlformats-officedocument.spreadsheetml.comments+xml"/>
  <Override PartName="/xl/charts/chart23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omments9.xml" ContentType="application/vnd.openxmlformats-officedocument.spreadsheetml.comments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20.xml" ContentType="application/vnd.openxmlformats-officedocument.drawing+xml"/>
  <Override PartName="/xl/comments10.xml" ContentType="application/vnd.openxmlformats-officedocument.spreadsheetml.comments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21.xml" ContentType="application/vnd.openxmlformats-officedocument.drawing+xml"/>
  <Override PartName="/xl/charts/chart28.xml" ContentType="application/vnd.openxmlformats-officedocument.drawingml.chart+xml"/>
  <Override PartName="/xl/drawings/drawing22.xml" ContentType="application/vnd.openxmlformats-officedocument.drawing+xml"/>
  <Override PartName="/xl/comments11.xml" ContentType="application/vnd.openxmlformats-officedocument.spreadsheetml.comments+xml"/>
  <Override PartName="/xl/charts/chart29.xml" ContentType="application/vnd.openxmlformats-officedocument.drawingml.chart+xml"/>
  <Override PartName="/xl/drawings/drawing23.xml" ContentType="application/vnd.openxmlformats-officedocument.drawing+xml"/>
  <Override PartName="/xl/charts/chart30.xml" ContentType="application/vnd.openxmlformats-officedocument.drawingml.chart+xml"/>
  <Override PartName="/xl/drawings/drawing24.xml" ContentType="application/vnd.openxmlformats-officedocument.drawing+xml"/>
  <Override PartName="/xl/charts/chart31.xml" ContentType="application/vnd.openxmlformats-officedocument.drawingml.chart+xml"/>
  <Override PartName="/xl/drawings/drawing25.xml" ContentType="application/vnd.openxmlformats-officedocument.drawing+xml"/>
  <Override PartName="/xl/charts/chart32.xml" ContentType="application/vnd.openxmlformats-officedocument.drawingml.chart+xml"/>
  <Override PartName="/xl/drawings/drawing26.xml" ContentType="application/vnd.openxmlformats-officedocument.drawing+xml"/>
  <Override PartName="/xl/charts/chart33.xml" ContentType="application/vnd.openxmlformats-officedocument.drawingml.chart+xml"/>
  <Override PartName="/xl/comments12.xml" ContentType="application/vnd.openxmlformats-officedocument.spreadsheetml.comments+xml"/>
  <Override PartName="/xl/drawings/drawing27.xml" ContentType="application/vnd.openxmlformats-officedocument.drawing+xml"/>
  <Override PartName="/xl/charts/chart3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35.xml" ContentType="application/vnd.openxmlformats-officedocument.drawingml.chart+xml"/>
  <Override PartName="/xl/drawings/drawing30.xml" ContentType="application/vnd.openxmlformats-officedocument.drawing+xml"/>
  <Override PartName="/xl/charts/chart36.xml" ContentType="application/vnd.openxmlformats-officedocument.drawingml.chart+xml"/>
  <Override PartName="/xl/drawings/drawing31.xml" ContentType="application/vnd.openxmlformats-officedocument.drawing+xml"/>
  <Override PartName="/xl/charts/chart3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2.xml" ContentType="application/vnd.openxmlformats-officedocument.drawing+xml"/>
  <Override PartName="/xl/charts/chart38.xml" ContentType="application/vnd.openxmlformats-officedocument.drawingml.chart+xml"/>
  <Override PartName="/xl/drawings/drawing33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34.xml" ContentType="application/vnd.openxmlformats-officedocument.drawing+xml"/>
  <Override PartName="/xl/charts/chart41.xml" ContentType="application/vnd.openxmlformats-officedocument.drawingml.chart+xml"/>
  <Override PartName="/xl/drawings/drawing35.xml" ContentType="application/vnd.openxmlformats-officedocument.drawing+xml"/>
  <Override PartName="/xl/charts/chart4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6.xml" ContentType="application/vnd.openxmlformats-officedocument.drawing+xml"/>
  <Override PartName="/xl/charts/chart43.xml" ContentType="application/vnd.openxmlformats-officedocument.drawingml.chart+xml"/>
  <Override PartName="/xl/drawings/drawing37.xml" ContentType="application/vnd.openxmlformats-officedocument.drawing+xml"/>
  <Override PartName="/xl/charts/chart4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4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8.xml" ContentType="application/vnd.openxmlformats-officedocument.drawing+xml"/>
  <Override PartName="/xl/charts/chart4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4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9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40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41.xml" ContentType="application/vnd.openxmlformats-officedocument.drawing+xml"/>
  <Override PartName="/xl/charts/chart53.xml" ContentType="application/vnd.openxmlformats-officedocument.drawingml.chart+xml"/>
  <Override PartName="/xl/drawings/drawing42.xml" ContentType="application/vnd.openxmlformats-officedocument.drawing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43.xml" ContentType="application/vnd.openxmlformats-officedocument.drawing+xml"/>
  <Override PartName="/xl/charts/chart56.xml" ContentType="application/vnd.openxmlformats-officedocument.drawingml.chart+xml"/>
  <Override PartName="/xl/drawings/drawing44.xml" ContentType="application/vnd.openxmlformats-officedocument.drawing+xml"/>
  <Override PartName="/xl/charts/chart5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msa.alsuwaidi\Desktop\"/>
    </mc:Choice>
  </mc:AlternateContent>
  <bookViews>
    <workbookView xWindow="0" yWindow="0" windowWidth="25200" windowHeight="11880" tabRatio="716"/>
  </bookViews>
  <sheets>
    <sheet name="Contents-Petroleum" sheetId="176" r:id="rId1"/>
    <sheet name="Petroleum Sectors Contribution " sheetId="193" r:id="rId2"/>
    <sheet name="Contribution of Petr. in export" sheetId="194" r:id="rId3"/>
    <sheet name="UAE Proven crude oil &amp; gas" sheetId="195" r:id="rId4"/>
    <sheet name="UAE crude &amp; NGLs Production" sheetId="196" r:id="rId5"/>
    <sheet name="UAE Gas Production" sheetId="197" r:id="rId6"/>
    <sheet name="UAE Crude Oil Export" sheetId="198" r:id="rId7"/>
    <sheet name="UAE Crude Oil Export by Destina" sheetId="199" r:id="rId8"/>
    <sheet name="Gas Imported  by Dolphin" sheetId="200" r:id="rId9"/>
    <sheet name="UAE Refinery Capacity" sheetId="201" r:id="rId10"/>
    <sheet name="UAE Refinery Input Quantity" sheetId="202" r:id="rId11"/>
    <sheet name="UAE Refinery prodution-refiney " sheetId="203" r:id="rId12"/>
    <sheet name="UAE Refinery Total Production" sheetId="204" r:id="rId13"/>
    <sheet name="UAE Refinery prodution-refiney" sheetId="205" r:id="rId14"/>
    <sheet name="UAE Production by Product" sheetId="206" r:id="rId15"/>
    <sheet name="UAE LNG &amp; ITS Product" sheetId="207" r:id="rId16"/>
    <sheet name="Petrochmical Products " sheetId="208" r:id="rId17"/>
    <sheet name="Petroleum P. Import to UAE" sheetId="209" r:id="rId18"/>
    <sheet name="UAE Total Sales of Petroleum pr" sheetId="210" r:id="rId19"/>
    <sheet name="UAE Sales by Product" sheetId="211" r:id="rId20"/>
    <sheet name="UAE Sales by product &amp; Emarat" sheetId="212" r:id="rId21"/>
    <sheet name="Abu Dhabi Petrohemical sale" sheetId="213" r:id="rId22"/>
    <sheet name="UAE Export of Petroleum product" sheetId="214" r:id="rId23"/>
    <sheet name="UAE LNG &amp; ITS Products Export" sheetId="215" r:id="rId24"/>
    <sheet name="UAE Export of Petrochemical " sheetId="216" r:id="rId25"/>
    <sheet name="UAE Domestic Prices of P.P" sheetId="218" r:id="rId26"/>
    <sheet name="Crude oil Global Benchma Price" sheetId="219" r:id="rId27"/>
    <sheet name="UAE Crude Oil Export Price" sheetId="220" r:id="rId28"/>
    <sheet name="UAE Export Prices of  LNG" sheetId="221" r:id="rId29"/>
    <sheet name="Contents-Electricity " sheetId="192" r:id="rId30"/>
    <sheet name="Installed Capacity" sheetId="123" r:id="rId31"/>
    <sheet name="Electricity Generation" sheetId="124" r:id="rId32"/>
    <sheet name="Electricity Consumption" sheetId="125" r:id="rId33"/>
    <sheet name="Peak Load" sheetId="126" r:id="rId34"/>
    <sheet name="Number of Consumers Electrcity" sheetId="127" r:id="rId35"/>
    <sheet name="Yearly Energy Export" sheetId="128" r:id="rId36"/>
    <sheet name="Electricity Tariff" sheetId="122" r:id="rId37"/>
    <sheet name="Clean Energy Installed Capacity" sheetId="137" r:id="rId38"/>
    <sheet name="Clean Energy Electricity Genera" sheetId="146" r:id="rId39"/>
    <sheet name="Elec. &amp; water Product.Emissions" sheetId="139" r:id="rId40"/>
    <sheet name="Contents-Water" sheetId="175" r:id="rId41"/>
    <sheet name="Installed Capa. of Des. Plants" sheetId="129" r:id="rId42"/>
    <sheet name="Production of Desalinted water" sheetId="130" r:id="rId43"/>
    <sheet name="Water Consumption" sheetId="131" r:id="rId44"/>
    <sheet name="Peak Water Demand" sheetId="133" r:id="rId45"/>
    <sheet name="Number of Consumers-Water" sheetId="134" r:id="rId46"/>
    <sheet name="Yearly Water Exports" sheetId="136" r:id="rId47"/>
    <sheet name="Water Tariff" sheetId="140" r:id="rId48"/>
    <sheet name="Treatedwaste water Prod.&amp; Reuse" sheetId="142" r:id="rId49"/>
    <sheet name="Total No. of DAMS &amp; Areas Distr" sheetId="141" r:id="rId50"/>
    <sheet name="DAMS Classiication" sheetId="143" r:id="rId51"/>
    <sheet name="Total water accumulated in dams" sheetId="144" r:id="rId52"/>
    <sheet name="Total Design Capacity for Dams" sheetId="145" r:id="rId53"/>
  </sheets>
  <externalReferences>
    <externalReference r:id="rId54"/>
    <externalReference r:id="rId55"/>
  </externalReferences>
  <definedNames>
    <definedName name="_xlnm.Print_Area" localSheetId="21">'Abu Dhabi Petrohemical sale'!$A$2:$G$33</definedName>
    <definedName name="_xlnm.Print_Area" localSheetId="38">'Clean Energy Electricity Genera'!$A$1:$G$38</definedName>
    <definedName name="_xlnm.Print_Area" localSheetId="37">'Clean Energy Installed Capacity'!$A$1:$H$38</definedName>
    <definedName name="_xlnm.Print_Area" localSheetId="0">'Contents-Petroleum'!$A$3:$B$39</definedName>
    <definedName name="_xlnm.Print_Area" localSheetId="2">'Contribution of Petr. in export'!$A$4:$J$36</definedName>
    <definedName name="_xlnm.Print_Area" localSheetId="26">'Crude oil Global Benchma Price'!$D$2:$J$20</definedName>
    <definedName name="_xlnm.Print_Area" localSheetId="39">'Elec. &amp; water Product.Emissions'!$A$3:$D$43</definedName>
    <definedName name="_xlnm.Print_Area" localSheetId="36">'Electricity Tariff'!$A$1:$J$24</definedName>
    <definedName name="_xlnm.Print_Area" localSheetId="8">'Gas Imported  by Dolphin'!$B$4:$I$32</definedName>
    <definedName name="_xlnm.Print_Area" localSheetId="34">'Number of Consumers Electrcity'!$L$3:$S$32</definedName>
    <definedName name="_xlnm.Print_Area" localSheetId="33">'Peak Load'!$B$3:$F$35</definedName>
    <definedName name="_xlnm.Print_Area" localSheetId="16">'Petrochmical Products '!$A$2:$G$25</definedName>
    <definedName name="_xlnm.Print_Area" localSheetId="17">'Petroleum P. Import to UAE'!$A$3:$F$26</definedName>
    <definedName name="_xlnm.Print_Area" localSheetId="1">'Petroleum Sectors Contribution '!$A$1:$J$60</definedName>
    <definedName name="_xlnm.Print_Area" localSheetId="42">'Production of Desalinted water'!$A$3:$F$10</definedName>
    <definedName name="_xlnm.Print_Area" localSheetId="4">'UAE crude &amp; NGLs Production'!$A$4:$H$44</definedName>
    <definedName name="_xlnm.Print_Area" localSheetId="6">'UAE Crude Oil Export'!$A$4:$I$32</definedName>
    <definedName name="_xlnm.Print_Area" localSheetId="7">'UAE Crude Oil Export by Destina'!$A$1:$E$28</definedName>
    <definedName name="_xlnm.Print_Area" localSheetId="27">'UAE Crude Oil Export Price'!$D$5:$J$20</definedName>
    <definedName name="_xlnm.Print_Area" localSheetId="25">'UAE Domestic Prices of P.P'!$A$1:$F$36</definedName>
    <definedName name="_xlnm.Print_Area" localSheetId="24">'UAE Export of Petrochemical '!$A$3:$H$34</definedName>
    <definedName name="_xlnm.Print_Area" localSheetId="22">'UAE Export of Petroleum product'!$A$3:$H$32</definedName>
    <definedName name="_xlnm.Print_Area" localSheetId="28">'UAE Export Prices of  LNG'!$A$1:$H$24</definedName>
    <definedName name="_xlnm.Print_Area" localSheetId="5">'UAE Gas Production'!$A$2:$I$25</definedName>
    <definedName name="_xlnm.Print_Area" localSheetId="15">'UAE LNG &amp; ITS Product'!$A$4:$J$25</definedName>
    <definedName name="_xlnm.Print_Area" localSheetId="23">'UAE LNG &amp; ITS Products Export'!$A$4:$H$26</definedName>
    <definedName name="_xlnm.Print_Area" localSheetId="14">'UAE Production by Product'!$A$3:$H$24</definedName>
    <definedName name="_xlnm.Print_Area" localSheetId="3">'UAE Proven crude oil &amp; gas'!$A$1:$D$17</definedName>
    <definedName name="_xlnm.Print_Area" localSheetId="9">'UAE Refinery Capacity'!$A$3:$H$34</definedName>
    <definedName name="_xlnm.Print_Area" localSheetId="10">'UAE Refinery Input Quantity'!$A$1:$H$40</definedName>
    <definedName name="_xlnm.Print_Area" localSheetId="13">'UAE Refinery prodution-refiney'!$A$3:$L$59</definedName>
    <definedName name="_xlnm.Print_Area" localSheetId="11">'UAE Refinery prodution-refiney '!$A$1:$E$31</definedName>
    <definedName name="_xlnm.Print_Area" localSheetId="12">'UAE Refinery Total Production'!$A$2:$H$32</definedName>
    <definedName name="_xlnm.Print_Area" localSheetId="19">'UAE Sales by Product'!$A$1:$L$41</definedName>
    <definedName name="_xlnm.Print_Area" localSheetId="20">'UAE Sales by product &amp; Emarat'!$A$1:$J$68</definedName>
    <definedName name="_xlnm.Print_Area" localSheetId="18">'UAE Total Sales of Petroleum pr'!$A$4:$S$17</definedName>
    <definedName name="_xlnm.Print_Area" localSheetId="35">'Yearly Energy Export'!$A$3:$D$42</definedName>
  </definedNames>
  <calcPr calcId="162913"/>
</workbook>
</file>

<file path=xl/calcChain.xml><?xml version="1.0" encoding="utf-8"?>
<calcChain xmlns="http://schemas.openxmlformats.org/spreadsheetml/2006/main">
  <c r="H24" i="212" l="1"/>
  <c r="G24" i="212"/>
  <c r="F24" i="212"/>
  <c r="E24" i="212"/>
  <c r="D24" i="212"/>
  <c r="C24" i="212"/>
  <c r="B24" i="212"/>
  <c r="I23" i="212"/>
  <c r="I22" i="212"/>
  <c r="I21" i="212"/>
  <c r="I20" i="212"/>
  <c r="I19" i="212"/>
  <c r="I18" i="212"/>
  <c r="I17" i="212"/>
  <c r="I16" i="212"/>
  <c r="I15" i="212"/>
  <c r="I14" i="212"/>
  <c r="I13" i="212"/>
  <c r="I12" i="212"/>
  <c r="I11" i="212"/>
  <c r="I10" i="212"/>
  <c r="I9" i="212"/>
  <c r="I8" i="212"/>
  <c r="I24" i="212" s="1"/>
  <c r="H18" i="221" l="1"/>
  <c r="H17" i="221"/>
  <c r="H16" i="221"/>
  <c r="H15" i="221"/>
  <c r="M11" i="221"/>
  <c r="M10" i="221"/>
  <c r="M9" i="221"/>
  <c r="M8" i="221"/>
  <c r="T41" i="220"/>
  <c r="S41" i="220"/>
  <c r="R41" i="220"/>
  <c r="Q41" i="220"/>
  <c r="P41" i="220"/>
  <c r="I17" i="220"/>
  <c r="H17" i="220"/>
  <c r="G17" i="220"/>
  <c r="F17" i="220"/>
  <c r="P22" i="214"/>
  <c r="O22" i="214"/>
  <c r="N22" i="214"/>
  <c r="N22" i="213"/>
  <c r="Q36" i="212"/>
  <c r="O31" i="212"/>
  <c r="P30" i="212" s="1"/>
  <c r="P28" i="212"/>
  <c r="P27" i="212"/>
  <c r="P26" i="212"/>
  <c r="O23" i="212"/>
  <c r="P21" i="212" s="1"/>
  <c r="O11" i="212"/>
  <c r="T31" i="211"/>
  <c r="S31" i="211"/>
  <c r="R31" i="211"/>
  <c r="Q31" i="211"/>
  <c r="P31" i="211"/>
  <c r="E22" i="211"/>
  <c r="D22" i="211"/>
  <c r="C22" i="211"/>
  <c r="B22" i="211"/>
  <c r="T20" i="211"/>
  <c r="S20" i="211"/>
  <c r="R20" i="211"/>
  <c r="Q20" i="211"/>
  <c r="P20" i="211"/>
  <c r="Z12" i="211"/>
  <c r="Y12" i="211"/>
  <c r="X12" i="211"/>
  <c r="W12" i="211"/>
  <c r="V12" i="211"/>
  <c r="U12" i="211"/>
  <c r="T12" i="211"/>
  <c r="S12" i="211"/>
  <c r="R12" i="211"/>
  <c r="Q12" i="211"/>
  <c r="P12" i="211"/>
  <c r="N7" i="211"/>
  <c r="AF34" i="210"/>
  <c r="AE34" i="210"/>
  <c r="AC34" i="210"/>
  <c r="AB34" i="210"/>
  <c r="AF30" i="210"/>
  <c r="AE30" i="210"/>
  <c r="AD30" i="210"/>
  <c r="AC30" i="210"/>
  <c r="AB30" i="210"/>
  <c r="J16" i="210"/>
  <c r="H16" i="210"/>
  <c r="F16" i="210"/>
  <c r="D16" i="210"/>
  <c r="B16" i="210"/>
  <c r="R21" i="209"/>
  <c r="R20" i="209"/>
  <c r="Q20" i="209"/>
  <c r="Q21" i="209" s="1"/>
  <c r="P20" i="209"/>
  <c r="P21" i="209" s="1"/>
  <c r="O20" i="209"/>
  <c r="O21" i="209" s="1"/>
  <c r="N20" i="209"/>
  <c r="N21" i="209" s="1"/>
  <c r="O15" i="209"/>
  <c r="N15" i="209"/>
  <c r="M22" i="208"/>
  <c r="P29" i="207"/>
  <c r="O29" i="207"/>
  <c r="N29" i="207"/>
  <c r="M29" i="207"/>
  <c r="P23" i="207"/>
  <c r="O23" i="207"/>
  <c r="N23" i="207"/>
  <c r="M23" i="207"/>
  <c r="P17" i="207"/>
  <c r="O17" i="207"/>
  <c r="N17" i="207"/>
  <c r="M17" i="207"/>
  <c r="P11" i="207"/>
  <c r="O11" i="207"/>
  <c r="N11" i="207"/>
  <c r="M11" i="207"/>
  <c r="O26" i="206"/>
  <c r="N26" i="206"/>
  <c r="M26" i="206"/>
  <c r="L26" i="206"/>
  <c r="K26" i="206"/>
  <c r="T25" i="206"/>
  <c r="U25" i="206" s="1"/>
  <c r="S25" i="206"/>
  <c r="U24" i="206"/>
  <c r="U23" i="206"/>
  <c r="U22" i="206"/>
  <c r="U21" i="206"/>
  <c r="U20" i="206"/>
  <c r="U19" i="206"/>
  <c r="U18" i="206"/>
  <c r="Y113" i="205"/>
  <c r="I12" i="205"/>
  <c r="H12" i="205"/>
  <c r="G12" i="205"/>
  <c r="F12" i="205"/>
  <c r="E12" i="205"/>
  <c r="D12" i="205"/>
  <c r="C12" i="205"/>
  <c r="B12" i="205"/>
  <c r="J10" i="205"/>
  <c r="J9" i="205"/>
  <c r="J10" i="203"/>
  <c r="C10" i="203"/>
  <c r="B10" i="203"/>
  <c r="D9" i="203"/>
  <c r="D8" i="203"/>
  <c r="D7" i="203"/>
  <c r="N23" i="202"/>
  <c r="M23" i="202"/>
  <c r="R17" i="202"/>
  <c r="R19" i="202" s="1"/>
  <c r="G13" i="201"/>
  <c r="F13" i="201"/>
  <c r="E13" i="201"/>
  <c r="D13" i="201"/>
  <c r="C13" i="201"/>
  <c r="B13" i="201"/>
  <c r="T25" i="200"/>
  <c r="J16" i="199"/>
  <c r="K15" i="199" s="1"/>
  <c r="L14" i="199"/>
  <c r="K9" i="199"/>
  <c r="B9" i="199"/>
  <c r="M26" i="196"/>
  <c r="N25" i="196" s="1"/>
  <c r="R30" i="194"/>
  <c r="Q30" i="194"/>
  <c r="P30" i="194"/>
  <c r="O30" i="194"/>
  <c r="N30" i="194"/>
  <c r="I18" i="194"/>
  <c r="I17" i="194"/>
  <c r="H17" i="194"/>
  <c r="I13" i="194"/>
  <c r="H13" i="194"/>
  <c r="H18" i="194" s="1"/>
  <c r="G13" i="194"/>
  <c r="G17" i="194" s="1"/>
  <c r="F13" i="194"/>
  <c r="F17" i="194" s="1"/>
  <c r="E13" i="194"/>
  <c r="E17" i="194" s="1"/>
  <c r="D13" i="194"/>
  <c r="D17" i="194" s="1"/>
  <c r="C13" i="194"/>
  <c r="C18" i="194" s="1"/>
  <c r="O12" i="194"/>
  <c r="O11" i="194"/>
  <c r="I11" i="194"/>
  <c r="I12" i="194" s="1"/>
  <c r="H11" i="194"/>
  <c r="H12" i="194" s="1"/>
  <c r="G11" i="194"/>
  <c r="G12" i="194" s="1"/>
  <c r="F11" i="194"/>
  <c r="F12" i="194" s="1"/>
  <c r="E11" i="194"/>
  <c r="E12" i="194" s="1"/>
  <c r="D11" i="194"/>
  <c r="D12" i="194" s="1"/>
  <c r="C11" i="194"/>
  <c r="X10" i="193"/>
  <c r="W10" i="193"/>
  <c r="V10" i="193"/>
  <c r="U10" i="193"/>
  <c r="T10" i="193"/>
  <c r="S10" i="193"/>
  <c r="R10" i="193"/>
  <c r="G10" i="193"/>
  <c r="F10" i="193"/>
  <c r="E10" i="193"/>
  <c r="I9" i="193"/>
  <c r="I10" i="193" s="1"/>
  <c r="H9" i="193"/>
  <c r="H10" i="193" s="1"/>
  <c r="G9" i="193"/>
  <c r="F9" i="193"/>
  <c r="E9" i="193"/>
  <c r="D10" i="193"/>
  <c r="C10" i="193"/>
  <c r="H7" i="193"/>
  <c r="G7" i="193"/>
  <c r="F7" i="193"/>
  <c r="E7" i="193"/>
  <c r="D7" i="193"/>
  <c r="C7" i="193"/>
  <c r="P22" i="212" l="1"/>
  <c r="J12" i="205"/>
  <c r="D10" i="203"/>
  <c r="C12" i="194"/>
  <c r="C17" i="194"/>
  <c r="D18" i="194"/>
  <c r="K12" i="199"/>
  <c r="P16" i="212"/>
  <c r="E18" i="194"/>
  <c r="K13" i="199"/>
  <c r="P17" i="212"/>
  <c r="P15" i="212"/>
  <c r="F18" i="194"/>
  <c r="K14" i="199"/>
  <c r="P18" i="212"/>
  <c r="P29" i="212"/>
  <c r="G18" i="194"/>
  <c r="N24" i="196"/>
  <c r="P19" i="212"/>
  <c r="P14" i="212"/>
  <c r="F12" i="131" l="1"/>
  <c r="D12" i="136"/>
  <c r="F12" i="134"/>
  <c r="F12" i="130"/>
  <c r="F12" i="129"/>
  <c r="D12" i="128"/>
  <c r="Q12" i="127"/>
  <c r="F13" i="124"/>
  <c r="F12" i="123"/>
  <c r="D11" i="136" l="1"/>
  <c r="F11" i="134"/>
  <c r="F11" i="131"/>
  <c r="F11" i="130"/>
  <c r="F11" i="129"/>
  <c r="Q11" i="127" l="1"/>
  <c r="Q8" i="127"/>
  <c r="D11" i="128"/>
  <c r="E11" i="124"/>
  <c r="D11" i="124"/>
  <c r="B11" i="124"/>
  <c r="F11" i="124" s="1"/>
  <c r="F11" i="123"/>
  <c r="D10" i="145" l="1"/>
  <c r="D8" i="145"/>
  <c r="D10" i="136" l="1"/>
  <c r="F10" i="134"/>
  <c r="F8" i="134"/>
  <c r="F10" i="131"/>
  <c r="D19" i="139"/>
  <c r="D18" i="139"/>
  <c r="F8" i="130"/>
  <c r="F9" i="130"/>
  <c r="F10" i="130"/>
  <c r="F9" i="129"/>
  <c r="F10" i="129"/>
  <c r="D15" i="136"/>
  <c r="D9" i="136"/>
  <c r="D8" i="136"/>
  <c r="F9" i="134"/>
  <c r="F9" i="131"/>
  <c r="F8" i="131"/>
  <c r="C8" i="129"/>
  <c r="F8" i="129" s="1"/>
  <c r="D18" i="128" l="1"/>
  <c r="D17" i="128"/>
  <c r="D10" i="128"/>
  <c r="D9" i="128"/>
  <c r="D8" i="128"/>
  <c r="M10" i="127"/>
  <c r="Q10" i="127" s="1"/>
  <c r="M9" i="127"/>
  <c r="Q9" i="127" s="1"/>
  <c r="E9" i="127"/>
  <c r="C9" i="127"/>
  <c r="D8" i="127"/>
  <c r="D9" i="127" s="1"/>
  <c r="B8" i="127"/>
  <c r="B9" i="127" s="1"/>
  <c r="E10" i="124"/>
  <c r="B10" i="124"/>
  <c r="F10" i="124" s="1"/>
  <c r="E9" i="124"/>
  <c r="F9" i="124" s="1"/>
  <c r="D8" i="124"/>
  <c r="F8" i="124" s="1"/>
  <c r="E10" i="123"/>
  <c r="F10" i="123" s="1"/>
  <c r="E9" i="123"/>
  <c r="B9" i="123"/>
  <c r="F9" i="123" s="1"/>
  <c r="F8" i="123"/>
  <c r="F9" i="127" l="1"/>
  <c r="F8" i="127"/>
  <c r="F12" i="124"/>
</calcChain>
</file>

<file path=xl/comments1.xml><?xml version="1.0" encoding="utf-8"?>
<comments xmlns="http://schemas.openxmlformats.org/spreadsheetml/2006/main">
  <authors>
    <author>Hayat Amboul</author>
  </authors>
  <commentList>
    <comment ref="Q10" authorId="0" shapeId="0">
      <text>
        <r>
          <rPr>
            <b/>
            <sz val="9"/>
            <color indexed="81"/>
            <rFont val="Tahoma"/>
            <family val="2"/>
          </rPr>
          <t>Hayat Amboul:</t>
        </r>
        <r>
          <rPr>
            <sz val="9"/>
            <color indexed="81"/>
            <rFont val="Tahoma"/>
            <family val="2"/>
          </rPr>
          <t xml:space="preserve">
تم إلغاء الخط الفاصل بين الصفين الآخرين في الجدول مع ازاحة النسبة من الناتج المحلي الى الداخل حسب طلب د صبري </t>
        </r>
      </text>
    </comment>
    <comment ref="T15" authorId="0" shapeId="0">
      <text>
        <r>
          <rPr>
            <b/>
            <sz val="9"/>
            <color indexed="81"/>
            <rFont val="Tahoma"/>
            <family val="2"/>
          </rPr>
          <t>Hayat Amboul:</t>
        </r>
        <r>
          <rPr>
            <sz val="9"/>
            <color indexed="81"/>
            <rFont val="Tahoma"/>
            <family val="2"/>
          </rPr>
          <t xml:space="preserve">
تم إلغاء الخط الفاصل بين الصفين الآخرين في الجدول مع ازاحة النسبة من الناتج المحلي الى الداخل حسب طلب د صبري </t>
        </r>
      </text>
    </comment>
  </commentList>
</comments>
</file>

<file path=xl/comments10.xml><?xml version="1.0" encoding="utf-8"?>
<comments xmlns="http://schemas.openxmlformats.org/spreadsheetml/2006/main">
  <authors>
    <author>Hayat Amboul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Hayat Amboul:</t>
        </r>
        <r>
          <rPr>
            <sz val="9"/>
            <color indexed="81"/>
            <rFont val="Tahoma"/>
            <family val="2"/>
          </rPr>
          <t xml:space="preserve">
3,059,400+ 9950 reformate from enoc</t>
        </r>
      </text>
    </comment>
    <comment ref="N22" authorId="0" shapeId="0">
      <text>
        <r>
          <rPr>
            <b/>
            <sz val="9"/>
            <color indexed="81"/>
            <rFont val="Tahoma"/>
            <family val="2"/>
          </rPr>
          <t>Hayat Amboul:</t>
        </r>
        <r>
          <rPr>
            <sz val="9"/>
            <color indexed="81"/>
            <rFont val="Tahoma"/>
            <family val="2"/>
          </rPr>
          <t xml:space="preserve">
وقود البواخر = 63,300
الزيوت والشحوم=39,622
الأسفلت = 55,160
الكيروسين = 6,423
المازوت = 72,647
نفط خام = 46,909
الإجمالي = 284,061طن متري</t>
        </r>
      </text>
    </comment>
    <comment ref="N30" authorId="0" shapeId="0">
      <text>
        <r>
          <rPr>
            <b/>
            <sz val="9"/>
            <color indexed="81"/>
            <rFont val="Tahoma"/>
            <family val="2"/>
          </rPr>
          <t>Hayat Amboul:</t>
        </r>
        <r>
          <rPr>
            <sz val="9"/>
            <color indexed="81"/>
            <rFont val="Tahoma"/>
            <family val="2"/>
          </rPr>
          <t xml:space="preserve">
وقود البواخر = 63,300
الزيوت والشحوم=39,622
الأسفلت = 55,160
الكيروسين = 6,423
المازوت = 72,647
نفط خام = 46,909
الإجمالي = 284,061طن متري</t>
        </r>
      </text>
    </comment>
  </commentList>
</comments>
</file>

<file path=xl/comments11.xml><?xml version="1.0" encoding="utf-8"?>
<comments xmlns="http://schemas.openxmlformats.org/spreadsheetml/2006/main">
  <authors>
    <author>Hayat Amboul</author>
  </authors>
  <commentList>
    <comment ref="T13" authorId="0" shapeId="0">
      <text>
        <r>
          <rPr>
            <b/>
            <sz val="9"/>
            <color indexed="81"/>
            <rFont val="Tahoma"/>
            <family val="2"/>
          </rPr>
          <t>Hayat Amboul:</t>
        </r>
        <r>
          <rPr>
            <sz val="9"/>
            <color indexed="81"/>
            <rFont val="Tahoma"/>
            <family val="2"/>
          </rPr>
          <t xml:space="preserve">
من اينوك 46005 </t>
        </r>
      </text>
    </comment>
  </commentList>
</comments>
</file>

<file path=xl/comments12.xml><?xml version="1.0" encoding="utf-8"?>
<comments xmlns="http://schemas.openxmlformats.org/spreadsheetml/2006/main">
  <authors>
    <author>Hayat Amboul</author>
  </authors>
  <commentList>
    <comment ref="H10" authorId="0" shapeId="0">
      <text>
        <r>
          <rPr>
            <b/>
            <sz val="9"/>
            <color indexed="81"/>
            <rFont val="Tahoma"/>
            <family val="2"/>
          </rPr>
          <t>Hayat Amboul:</t>
        </r>
        <r>
          <rPr>
            <sz val="9"/>
            <color indexed="81"/>
            <rFont val="Tahoma"/>
            <family val="2"/>
          </rPr>
          <t xml:space="preserve">
scad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Hayat Amboul:</t>
        </r>
        <r>
          <rPr>
            <sz val="9"/>
            <color indexed="81"/>
            <rFont val="Tahoma"/>
            <family val="2"/>
          </rPr>
          <t xml:space="preserve">
scad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Hayat Amboul:</t>
        </r>
        <r>
          <rPr>
            <sz val="9"/>
            <color indexed="81"/>
            <rFont val="Tahoma"/>
            <family val="2"/>
          </rPr>
          <t xml:space="preserve">
opec website</t>
        </r>
      </text>
    </comment>
  </commentList>
</comments>
</file>

<file path=xl/comments2.xml><?xml version="1.0" encoding="utf-8"?>
<comments xmlns="http://schemas.openxmlformats.org/spreadsheetml/2006/main">
  <authors>
    <author>Hayat Omar Amboul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Hayat Omar Amboul:</t>
        </r>
        <r>
          <rPr>
            <sz val="9"/>
            <color indexed="81"/>
            <rFont val="Tahoma"/>
            <family val="2"/>
          </rPr>
          <t xml:space="preserve">
2,988.9 kb\d</t>
        </r>
      </text>
    </comment>
  </commentList>
</comments>
</file>

<file path=xl/comments3.xml><?xml version="1.0" encoding="utf-8"?>
<comments xmlns="http://schemas.openxmlformats.org/spreadsheetml/2006/main">
  <authors>
    <author>Hayat Amboul</author>
  </authors>
  <commentList>
    <comment ref="P9" authorId="0" shapeId="0">
      <text>
        <r>
          <rPr>
            <b/>
            <sz val="9"/>
            <color indexed="81"/>
            <rFont val="Tahoma"/>
            <family val="2"/>
          </rPr>
          <t>Hayat Amboul:</t>
        </r>
        <r>
          <rPr>
            <sz val="9"/>
            <color indexed="81"/>
            <rFont val="Tahoma"/>
            <family val="2"/>
          </rPr>
          <t xml:space="preserve">
255,165,000 from adnoc
2,053,011 from al sharjah petroleum council
total = 257,218,011 / 365
=704.7 thousand barrel daily</t>
        </r>
      </text>
    </comment>
    <comment ref="Q9" authorId="0" shapeId="0">
      <text>
        <r>
          <rPr>
            <b/>
            <sz val="9"/>
            <color indexed="81"/>
            <rFont val="Tahoma"/>
            <family val="2"/>
          </rPr>
          <t>Hayat Amboul:</t>
        </r>
        <r>
          <rPr>
            <sz val="9"/>
            <color indexed="81"/>
            <rFont val="Tahoma"/>
            <family val="2"/>
          </rPr>
          <t xml:space="preserve">
Source : 824.3 (1000 b) dialy from Adnoc + 3.7 (1000 b) daily from Al Sharjah 
= 828 (1000 b) daily </t>
        </r>
      </text>
    </comment>
  </commentList>
</comments>
</file>

<file path=xl/comments4.xml><?xml version="1.0" encoding="utf-8"?>
<comments xmlns="http://schemas.openxmlformats.org/spreadsheetml/2006/main">
  <authors>
    <author>Hayat Amboul</author>
    <author>Hayat Omar Amboul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Hayat Amboul:</t>
        </r>
        <r>
          <rPr>
            <sz val="9"/>
            <color indexed="81"/>
            <rFont val="Tahoma"/>
            <family val="2"/>
          </rPr>
          <t xml:space="preserve">
بيانات المؤشر الوطني كثافة استهلاك الطاقة 
93,461,362,027 بيانات أدنوك   
673,440,000 بيانات مجلس النفط 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Hayat Amboul:</t>
        </r>
        <r>
          <rPr>
            <sz val="9"/>
            <color indexed="81"/>
            <rFont val="Tahoma"/>
            <family val="2"/>
          </rPr>
          <t xml:space="preserve">
بيانات المؤشر الوطني كثافة استهلاك الطاقة </t>
        </r>
      </text>
    </comment>
    <comment ref="Q7" authorId="0" shapeId="0">
      <text>
        <r>
          <rPr>
            <b/>
            <sz val="9"/>
            <color indexed="81"/>
            <rFont val="Tahoma"/>
            <family val="2"/>
          </rPr>
          <t>Hayat Amboul:</t>
        </r>
        <r>
          <rPr>
            <sz val="9"/>
            <color indexed="81"/>
            <rFont val="Tahoma"/>
            <family val="2"/>
          </rPr>
          <t xml:space="preserve">
OPEC Annaul Questionnaire 2018</t>
        </r>
      </text>
    </comment>
    <comment ref="R7" authorId="1" shapeId="0">
      <text>
        <r>
          <rPr>
            <b/>
            <sz val="9"/>
            <color indexed="81"/>
            <rFont val="Tahoma"/>
            <family val="2"/>
          </rPr>
          <t>Hayat Omar Amboul:</t>
        </r>
        <r>
          <rPr>
            <sz val="9"/>
            <color indexed="81"/>
            <rFont val="Tahoma"/>
            <family val="2"/>
          </rPr>
          <t xml:space="preserve">
OPEC Annual Quest. 2019</t>
        </r>
      </text>
    </comment>
  </commentList>
</comments>
</file>

<file path=xl/comments5.xml><?xml version="1.0" encoding="utf-8"?>
<comments xmlns="http://schemas.openxmlformats.org/spreadsheetml/2006/main">
  <authors>
    <author>Hayat Amboul</author>
  </authors>
  <commentList>
    <comment ref="Q20" authorId="0" shapeId="0">
      <text>
        <r>
          <rPr>
            <b/>
            <sz val="9"/>
            <color indexed="81"/>
            <rFont val="Tahoma"/>
            <family val="2"/>
          </rPr>
          <t>Hayat Amboul:
Opec ques. 2016</t>
        </r>
      </text>
    </comment>
    <comment ref="R20" authorId="0" shapeId="0">
      <text>
        <r>
          <rPr>
            <b/>
            <sz val="9"/>
            <color indexed="81"/>
            <rFont val="Tahoma"/>
            <family val="2"/>
          </rPr>
          <t>Hayat Amboul:</t>
        </r>
        <r>
          <rPr>
            <sz val="9"/>
            <color indexed="81"/>
            <rFont val="Tahoma"/>
            <family val="2"/>
          </rPr>
          <t xml:space="preserve">
opec questionnaire 2017</t>
        </r>
      </text>
    </comment>
  </commentList>
</comments>
</file>

<file path=xl/comments6.xml><?xml version="1.0" encoding="utf-8"?>
<comments xmlns="http://schemas.openxmlformats.org/spreadsheetml/2006/main">
  <authors>
    <author>Hayat Amboul</author>
  </authors>
  <commentList>
    <comment ref="O11" authorId="0" shapeId="0">
      <text>
        <r>
          <rPr>
            <b/>
            <sz val="9"/>
            <color indexed="81"/>
            <rFont val="Tahoma"/>
            <family val="2"/>
          </rPr>
          <t>Hayat Amboul:</t>
        </r>
        <r>
          <rPr>
            <sz val="9"/>
            <color indexed="81"/>
            <rFont val="Tahoma"/>
            <family val="2"/>
          </rPr>
          <t xml:space="preserve">
بيانات مؤشر كثافة الطاقة </t>
        </r>
      </text>
    </comment>
    <comment ref="O14" authorId="0" shapeId="0">
      <text>
        <r>
          <rPr>
            <b/>
            <sz val="9"/>
            <color indexed="81"/>
            <rFont val="Tahoma"/>
            <family val="2"/>
          </rPr>
          <t>Hayat Amboul:</t>
        </r>
        <r>
          <rPr>
            <sz val="9"/>
            <color indexed="81"/>
            <rFont val="Tahoma"/>
            <family val="2"/>
          </rPr>
          <t xml:space="preserve">
 مركز الإحصاء أبوظبي </t>
        </r>
      </text>
    </comment>
    <comment ref="O15" authorId="0" shapeId="0">
      <text>
        <r>
          <rPr>
            <b/>
            <sz val="9"/>
            <color indexed="81"/>
            <rFont val="Tahoma"/>
            <family val="2"/>
          </rPr>
          <t>Hayat Amboul:</t>
        </r>
        <r>
          <rPr>
            <sz val="9"/>
            <color indexed="81"/>
            <rFont val="Tahoma"/>
            <family val="2"/>
          </rPr>
          <t xml:space="preserve">
lubes: 475,765
other: 837,052</t>
        </r>
      </text>
    </comment>
  </commentList>
</comments>
</file>

<file path=xl/comments7.xml><?xml version="1.0" encoding="utf-8"?>
<comments xmlns="http://schemas.openxmlformats.org/spreadsheetml/2006/main">
  <authors>
    <author>Hayat Amboul</author>
    <author>Hayat Omar Amboul</author>
  </authors>
  <commentList>
    <comment ref="M21" authorId="0" shapeId="0">
      <text>
        <r>
          <rPr>
            <b/>
            <sz val="9"/>
            <color indexed="81"/>
            <rFont val="Tahoma"/>
            <family val="2"/>
          </rPr>
          <t>Hayat Amboul:</t>
        </r>
        <r>
          <rPr>
            <sz val="9"/>
            <color indexed="81"/>
            <rFont val="Tahoma"/>
            <family val="2"/>
          </rPr>
          <t xml:space="preserve">
بيانات استبيان أوبك 2017   </t>
        </r>
      </text>
    </comment>
    <comment ref="M24" authorId="0" shapeId="0">
      <text>
        <r>
          <rPr>
            <b/>
            <sz val="9"/>
            <color indexed="81"/>
            <rFont val="Tahoma"/>
            <family val="2"/>
          </rPr>
          <t>Hayat Amboul:</t>
        </r>
        <r>
          <rPr>
            <sz val="9"/>
            <color indexed="81"/>
            <rFont val="Tahoma"/>
            <family val="2"/>
          </rPr>
          <t xml:space="preserve">
 مركز الإحصاء أبوظبي </t>
        </r>
      </text>
    </comment>
    <comment ref="T24" authorId="1" shapeId="0">
      <text>
        <r>
          <rPr>
            <b/>
            <sz val="9"/>
            <color indexed="81"/>
            <rFont val="Tahoma"/>
            <family val="2"/>
          </rPr>
          <t>Hayat Omar Amboul:</t>
        </r>
        <r>
          <rPr>
            <sz val="9"/>
            <color indexed="81"/>
            <rFont val="Tahoma"/>
            <family val="2"/>
          </rPr>
          <t xml:space="preserve">
lub. = 529.6 kmt</t>
        </r>
      </text>
    </comment>
    <comment ref="M25" authorId="0" shapeId="0">
      <text>
        <r>
          <rPr>
            <b/>
            <sz val="9"/>
            <color indexed="81"/>
            <rFont val="Tahoma"/>
            <family val="2"/>
          </rPr>
          <t>Hayat Amboul:</t>
        </r>
        <r>
          <rPr>
            <sz val="9"/>
            <color indexed="81"/>
            <rFont val="Tahoma"/>
            <family val="2"/>
          </rPr>
          <t xml:space="preserve">
lubes: 475,765
other: 837,052</t>
        </r>
      </text>
    </comment>
    <comment ref="O25" authorId="1" shapeId="0">
      <text>
        <r>
          <rPr>
            <b/>
            <sz val="9"/>
            <color indexed="81"/>
            <rFont val="Tahoma"/>
            <family val="2"/>
          </rPr>
          <t>Hayat Omar Amboul:</t>
        </r>
        <r>
          <rPr>
            <sz val="9"/>
            <color indexed="81"/>
            <rFont val="Tahoma"/>
            <family val="2"/>
          </rPr>
          <t xml:space="preserve">
lub. = 529.6 kmt</t>
        </r>
      </text>
    </comment>
  </commentList>
</comments>
</file>

<file path=xl/comments8.xml><?xml version="1.0" encoding="utf-8"?>
<comments xmlns="http://schemas.openxmlformats.org/spreadsheetml/2006/main">
  <authors>
    <author>Haleimah Rashed Aldanhani</author>
  </authors>
  <commentList>
    <comment ref="N18" authorId="0" shapeId="0">
      <text>
        <r>
          <rPr>
            <b/>
            <sz val="9"/>
            <color indexed="81"/>
            <rFont val="Tahoma"/>
            <family val="2"/>
          </rPr>
          <t>Haleimah Rashed Aldanhani:
LBG</t>
        </r>
      </text>
    </comment>
    <comment ref="M22" authorId="0" shapeId="0">
      <text>
        <r>
          <rPr>
            <b/>
            <sz val="9"/>
            <color indexed="81"/>
            <rFont val="Tahoma"/>
            <family val="2"/>
          </rPr>
          <t>Haleimah Rashed Aldanhani:</t>
        </r>
        <r>
          <rPr>
            <sz val="9"/>
            <color indexed="81"/>
            <rFont val="Tahoma"/>
            <family val="2"/>
          </rPr>
          <t xml:space="preserve">
بيانات المؤشر الوطني</t>
        </r>
      </text>
    </comment>
  </commentList>
</comments>
</file>

<file path=xl/comments9.xml><?xml version="1.0" encoding="utf-8"?>
<comments xmlns="http://schemas.openxmlformats.org/spreadsheetml/2006/main">
  <authors>
    <author>Hayat Amboul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Hayat Amboul:</t>
        </r>
        <r>
          <rPr>
            <sz val="9"/>
            <color indexed="81"/>
            <rFont val="Tahoma"/>
            <family val="2"/>
          </rPr>
          <t xml:space="preserve">
naphaha = 161,438
lng =26,011
</t>
        </r>
      </text>
    </comment>
    <comment ref="P76" authorId="0" shapeId="0">
      <text>
        <r>
          <rPr>
            <b/>
            <sz val="9"/>
            <color indexed="81"/>
            <rFont val="Tahoma"/>
            <family val="2"/>
          </rPr>
          <t>Hayat Amboul:</t>
        </r>
        <r>
          <rPr>
            <sz val="9"/>
            <color indexed="81"/>
            <rFont val="Tahoma"/>
            <family val="2"/>
          </rPr>
          <t xml:space="preserve">
باقي المنتجات تشمل الكيروسن - زيت الوقود - الزيوت والشحوم - الاسفلت - بروبان - بيوتان أخرى غازسيارات</t>
        </r>
      </text>
    </comment>
  </commentList>
</comments>
</file>

<file path=xl/sharedStrings.xml><?xml version="1.0" encoding="utf-8"?>
<sst xmlns="http://schemas.openxmlformats.org/spreadsheetml/2006/main" count="1111" uniqueCount="729">
  <si>
    <t xml:space="preserve">الإجمالي </t>
  </si>
  <si>
    <t>Total</t>
  </si>
  <si>
    <t>الإجمالي</t>
  </si>
  <si>
    <t>Sulphur</t>
  </si>
  <si>
    <t>مبيعات المنتجات البترولية في دولة الإمارات العربية المتحدة حسب المنتج والإمارة</t>
  </si>
  <si>
    <t>أبوظبي</t>
  </si>
  <si>
    <t>دبي</t>
  </si>
  <si>
    <t>الشارقة</t>
  </si>
  <si>
    <t>عجمان</t>
  </si>
  <si>
    <t>أم القيوين</t>
  </si>
  <si>
    <t>الفجيرة</t>
  </si>
  <si>
    <t>رأس الخيمة</t>
  </si>
  <si>
    <t>المجموع</t>
  </si>
  <si>
    <t>Abu Dhabi</t>
  </si>
  <si>
    <t>Dubai</t>
  </si>
  <si>
    <t>Sharjah</t>
  </si>
  <si>
    <t>Ajman</t>
  </si>
  <si>
    <t>Um Al quwain</t>
  </si>
  <si>
    <t>AlFujierah</t>
  </si>
  <si>
    <t>Ras Alkhaimah</t>
  </si>
  <si>
    <t>غاز البترول المسال</t>
  </si>
  <si>
    <t>L.P.G</t>
  </si>
  <si>
    <t>البنزين</t>
  </si>
  <si>
    <t xml:space="preserve">الكيروسين </t>
  </si>
  <si>
    <t xml:space="preserve"> kerosene</t>
  </si>
  <si>
    <t>وقود الطائرات</t>
  </si>
  <si>
    <t>Jet fuel</t>
  </si>
  <si>
    <t>زيت الغاز/ ديزل</t>
  </si>
  <si>
    <t>Gasoil / diesel</t>
  </si>
  <si>
    <t>زيت الوقود(المازوت)</t>
  </si>
  <si>
    <t>Fuel oil</t>
  </si>
  <si>
    <t xml:space="preserve">وقود البواخر </t>
  </si>
  <si>
    <t>Marine Bunker</t>
  </si>
  <si>
    <t>الزيوت والشحوم</t>
  </si>
  <si>
    <t>Lubricants</t>
  </si>
  <si>
    <t>الأسفلت</t>
  </si>
  <si>
    <t>Asphalt</t>
  </si>
  <si>
    <t>MTBE</t>
  </si>
  <si>
    <t>* مبيعات شركات التوزيع ( أدنوك - إينوك - إمارات )</t>
  </si>
  <si>
    <t>* Sales of Distribution Companies ( ADNOC - ENOC - EMARAT )</t>
  </si>
  <si>
    <t xml:space="preserve">غاز البترول المسال </t>
  </si>
  <si>
    <t xml:space="preserve"> المبيعات من المنتجات البترولية في دولة الإمارات العربية المتحدة حسب المنتج</t>
  </si>
  <si>
    <t xml:space="preserve">Gasoline </t>
  </si>
  <si>
    <t>الكيروسين</t>
  </si>
  <si>
    <t>Kerosene</t>
  </si>
  <si>
    <t>Jet Fuel</t>
  </si>
  <si>
    <t>زيت الغاز/ الديزل</t>
  </si>
  <si>
    <t>Gas oil/ Diesel</t>
  </si>
  <si>
    <t>زيت الوقود / المازوت</t>
  </si>
  <si>
    <t xml:space="preserve">Fuel Oil </t>
  </si>
  <si>
    <t>ميثل ثلاثي - بيوتل أثير</t>
  </si>
  <si>
    <t>إجمالي المبيعات من المنتجات البترولية في دولة الإمارات العربية المتحدة حسب الإمارة</t>
  </si>
  <si>
    <t>↑</t>
  </si>
  <si>
    <t>↓</t>
  </si>
  <si>
    <t>Al Fujierah</t>
  </si>
  <si>
    <t xml:space="preserve">رأس الخيمة </t>
  </si>
  <si>
    <t>RasAl Khaimah</t>
  </si>
  <si>
    <t>Umm AlQuwain</t>
  </si>
  <si>
    <t>النافتا Naphtha</t>
  </si>
  <si>
    <t>زيت الغاز Gas Oil</t>
  </si>
  <si>
    <t>زيت الوقود Fuel Oil</t>
  </si>
  <si>
    <t xml:space="preserve">   أخرى      Other</t>
  </si>
  <si>
    <t>الإجمالي    Total</t>
  </si>
  <si>
    <t>غاز البترول المسال LPG</t>
  </si>
  <si>
    <t>النافتا  Naphtha</t>
  </si>
  <si>
    <t>وقود الطائرات والكيروسين       &amp; Jet Fuel Kerosene</t>
  </si>
  <si>
    <t>أبوظبي (أم النار سابقا)</t>
  </si>
  <si>
    <t>Abu Dhabi( Um Al Nar Previously)</t>
  </si>
  <si>
    <t>الرويس</t>
  </si>
  <si>
    <t>Al Ruwais</t>
  </si>
  <si>
    <t>جبل علي</t>
  </si>
  <si>
    <t>Jabel Ali</t>
  </si>
  <si>
    <t>Al Fujeirah</t>
  </si>
  <si>
    <t xml:space="preserve">غاز البترول المسال LPG    </t>
  </si>
  <si>
    <t xml:space="preserve">  وقود الطائرات والكيروسين       Jet Fuel &amp; kerosene  </t>
  </si>
  <si>
    <t>الكميات المدخلة لمصافي التكرير في دولة الإمارات العربية المتحدة</t>
  </si>
  <si>
    <t>(ألف برميل/يوميا)</t>
  </si>
  <si>
    <t xml:space="preserve"> الرويس</t>
  </si>
  <si>
    <t xml:space="preserve"> جبل علي</t>
  </si>
  <si>
    <t xml:space="preserve"> الفجيرة</t>
  </si>
  <si>
    <t xml:space="preserve"> الإجمالي</t>
  </si>
  <si>
    <t>طاقة مصافي التكرير في دولة الإمارات العربية المتحدة</t>
  </si>
  <si>
    <t>(ألف برميل/ يوميا)</t>
  </si>
  <si>
    <t>( ألف برميل/ سنويا )</t>
  </si>
  <si>
    <t>(Billion Dirham)</t>
  </si>
  <si>
    <t>البيان</t>
  </si>
  <si>
    <t>Item</t>
  </si>
  <si>
    <t>مساهمة قطاع البترول في الناتج المحلي الإجمالي في دولة الإمارات العربية المتحدة</t>
  </si>
  <si>
    <t xml:space="preserve">     (مليار درهم)</t>
  </si>
  <si>
    <t>GDP at current prices</t>
  </si>
  <si>
    <t xml:space="preserve">(% ) معدل نمو الناتج المحلي   </t>
  </si>
  <si>
    <t xml:space="preserve"> GDP growth rate (%)</t>
  </si>
  <si>
    <t xml:space="preserve">           (% من الناتج المحلي)</t>
  </si>
  <si>
    <t xml:space="preserve">   بنزين خالي من الرصاص  Unleaded gasoline </t>
  </si>
  <si>
    <t xml:space="preserve">الفجيرة </t>
  </si>
  <si>
    <t>المصدر: مبيعات شركات التوزيع ( أدنوك - إينوك - إمارات)</t>
  </si>
  <si>
    <t xml:space="preserve">أبوظبي </t>
  </si>
  <si>
    <t xml:space="preserve">الأسعار المحلية للمنتجات البترولية في دولة الإمارات العربية المتحدة </t>
  </si>
  <si>
    <t>المنتج</t>
  </si>
  <si>
    <t>Product</t>
  </si>
  <si>
    <t>بنزين خالي من الرصاص 98</t>
  </si>
  <si>
    <t>Unleaded Gasoline 98</t>
  </si>
  <si>
    <t>بنزين خالي من الرصاص 95</t>
  </si>
  <si>
    <t>Unleaded Gasoline 95</t>
  </si>
  <si>
    <t xml:space="preserve">بنزين بلس 91                 </t>
  </si>
  <si>
    <t>Gasoline E Plus 91</t>
  </si>
  <si>
    <t xml:space="preserve">زيت الغاز / ديزل              </t>
  </si>
  <si>
    <t>Gas Oil / Diesel</t>
  </si>
  <si>
    <t>درهم / ليتر</t>
  </si>
  <si>
    <t>( ألف طن متري / سنويا)</t>
  </si>
  <si>
    <t>( طن متري / سنويا)</t>
  </si>
  <si>
    <t>(طن متري / سنويا)</t>
  </si>
  <si>
    <t xml:space="preserve">( طن متري / سنويا)  </t>
  </si>
  <si>
    <t>(1000 b\d)</t>
  </si>
  <si>
    <t>(1000 b\y )</t>
  </si>
  <si>
    <t>Dhs \ Litre</t>
  </si>
  <si>
    <t>بنزين بلس 91</t>
  </si>
  <si>
    <t xml:space="preserve"> UAE Petroleum Products Sales by Product and Emirate</t>
  </si>
  <si>
    <t>UAE Refineries Capacity</t>
  </si>
  <si>
    <t>Petroleum Sectors' Contribution to Gross Domestic Product in UAE</t>
  </si>
  <si>
    <t>المصدر :  شركات التوزيع ( أدنوك - إينوك - إمارات) .</t>
  </si>
  <si>
    <t xml:space="preserve">   النفط الخام Crude Oil   </t>
  </si>
  <si>
    <t>Table (1)</t>
  </si>
  <si>
    <t>Table (2)</t>
  </si>
  <si>
    <t>Table (3)</t>
  </si>
  <si>
    <t>Table (4)</t>
  </si>
  <si>
    <t>Table (26)</t>
  </si>
  <si>
    <t>Table (27)</t>
  </si>
  <si>
    <t>Table (7)</t>
  </si>
  <si>
    <t>Propane(C3)</t>
  </si>
  <si>
    <t>Butane(C4)</t>
  </si>
  <si>
    <t>البروبان</t>
  </si>
  <si>
    <t>البيوتان</t>
  </si>
  <si>
    <t xml:space="preserve">أسعار التجزئة Retail Prices </t>
  </si>
  <si>
    <t>Table (14)</t>
  </si>
  <si>
    <t>Table (13)</t>
  </si>
  <si>
    <t>الغاز الطبيعي المسال</t>
  </si>
  <si>
    <t xml:space="preserve">بروبان </t>
  </si>
  <si>
    <t>بيوتان</t>
  </si>
  <si>
    <t>بنتان (+)</t>
  </si>
  <si>
    <t>Butane</t>
  </si>
  <si>
    <t xml:space="preserve">UAE Refineries Input Quantities </t>
  </si>
  <si>
    <t>UAE Total Sales of Petroleum Products by Emirate</t>
  </si>
  <si>
    <t>UAE Sales of Petroleum Products by Product</t>
  </si>
  <si>
    <t xml:space="preserve">UAE Domestic prices of Petroleum Products </t>
  </si>
  <si>
    <t xml:space="preserve">   مساهمة القطاع غير البترولي</t>
  </si>
  <si>
    <t xml:space="preserve">   مساهمة القطاع البترولي </t>
  </si>
  <si>
    <t>Contribution of non Petroleum sector</t>
  </si>
  <si>
    <t>Contribution of  Petroleum sector</t>
  </si>
  <si>
    <t xml:space="preserve">       (% of GDP )</t>
  </si>
  <si>
    <t>Table (23)</t>
  </si>
  <si>
    <t>The Contribution of Petroleum Sector in Total Export in UAE</t>
  </si>
  <si>
    <t xml:space="preserve">UAE Refineries Production of Petroleum Products by Product </t>
  </si>
  <si>
    <t xml:space="preserve"> إنتاج المصافي من المنتجات البترولية في دولة الإمارات العربية المتحدة حسب المصفاة والمنتج</t>
  </si>
  <si>
    <t>UAE Refineries Production of Petroleum Products  by Refinery &amp; Product</t>
  </si>
  <si>
    <t>اسم المصفاة</t>
  </si>
  <si>
    <t>Refinery Name</t>
  </si>
  <si>
    <t xml:space="preserve">Al Fujeirah </t>
  </si>
  <si>
    <t xml:space="preserve">الإجمالــــــي </t>
  </si>
  <si>
    <t xml:space="preserve"> الناتج المحلي الإجمالي بالأسعار الجارية </t>
  </si>
  <si>
    <t xml:space="preserve">الإحتياطيات المؤكدة من النفط الخام في دولة الإمارات العربية المتحدة </t>
  </si>
  <si>
    <t>UAE Proven Crude Oil  Reserves</t>
  </si>
  <si>
    <t xml:space="preserve">الإحتياطيات المؤكدة من الغاز الطبيعي  في دولة الإمارات العربية المتحدة </t>
  </si>
  <si>
    <t>UAE Proven Natural Gas  Reserves</t>
  </si>
  <si>
    <t xml:space="preserve"> إنتاج النفط الخام            (مليون برميل / سنويا)</t>
  </si>
  <si>
    <t xml:space="preserve"> احتياطي الغاز الطبيعي        (تريليون متر مكعب )</t>
  </si>
  <si>
    <t xml:space="preserve"> احتياطي النفط الخام          (مليار برميل)</t>
  </si>
  <si>
    <t>* الإحتياطيات / الإنتاج</t>
  </si>
  <si>
    <t>معدل بقاء الاحتياطيات * (سنة)</t>
  </si>
  <si>
    <t>Reserve Production Ratio*(year)</t>
  </si>
  <si>
    <t>* Reserves \ Production</t>
  </si>
  <si>
    <t xml:space="preserve">أخرى      </t>
  </si>
  <si>
    <t>Africa</t>
  </si>
  <si>
    <t>افريقيا</t>
  </si>
  <si>
    <t>الأقليم</t>
  </si>
  <si>
    <t>Region</t>
  </si>
  <si>
    <t xml:space="preserve">جبل علي </t>
  </si>
  <si>
    <t xml:space="preserve">Jabel Ali </t>
  </si>
  <si>
    <t>(1000 metric ton \ Yearly)</t>
  </si>
  <si>
    <t xml:space="preserve">Total </t>
  </si>
  <si>
    <t xml:space="preserve">صادرات دولة الإمارات العربية المتحدة من النفط الخام حسب الجهات المستوردة </t>
  </si>
  <si>
    <t xml:space="preserve"> UAE Crude Oil  Exports By Destination</t>
  </si>
  <si>
    <t>المتكثفات Condensate</t>
  </si>
  <si>
    <t>–</t>
  </si>
  <si>
    <t xml:space="preserve">    (1) جدول   </t>
  </si>
  <si>
    <t xml:space="preserve">   جدول (3)</t>
  </si>
  <si>
    <t>* الزيادة في كمية إنتاج المصافي ناتجة عن توسعة  مصفاة الرويس.</t>
  </si>
  <si>
    <t>*Increasing in Production as a result of Al Ruwais Refinery Expansion Project.</t>
  </si>
  <si>
    <t>مساهمة قطاع البترول في الصادرات الإجمالية في دولة الإمارات العربية المتحدة</t>
  </si>
  <si>
    <t xml:space="preserve"> جدول (2)</t>
  </si>
  <si>
    <t xml:space="preserve">                ( مليار درهم)</t>
  </si>
  <si>
    <t>إجمالي الصادرات السلعية وإعادة التصدير</t>
  </si>
  <si>
    <t>Total Export &amp; Re - Export of goods</t>
  </si>
  <si>
    <t>إجمالي إعادة التصدير</t>
  </si>
  <si>
    <t xml:space="preserve">Total Re- Export </t>
  </si>
  <si>
    <t xml:space="preserve">Total Export </t>
  </si>
  <si>
    <t xml:space="preserve">   إجمالي الصادرات غير البترولية</t>
  </si>
  <si>
    <t xml:space="preserve">   Total of Non Petroleum Export</t>
  </si>
  <si>
    <t xml:space="preserve">   إجمالي الصادرات البترولية</t>
  </si>
  <si>
    <t xml:space="preserve">   Total of Petroleum Export</t>
  </si>
  <si>
    <t xml:space="preserve">           نفط خام    </t>
  </si>
  <si>
    <t xml:space="preserve">   Crude Oil                 </t>
  </si>
  <si>
    <t xml:space="preserve">                غاز طبيعي</t>
  </si>
  <si>
    <t xml:space="preserve">Natural GAS          </t>
  </si>
  <si>
    <t xml:space="preserve">                منتجات بترولية</t>
  </si>
  <si>
    <t xml:space="preserve">    Petroleum Products</t>
  </si>
  <si>
    <t>الأهمية النسبية للصادرات البترولية من إجمالي الصادرات السلعية  (%)</t>
  </si>
  <si>
    <t xml:space="preserve"> Petroleum Export as % Of Total Export Goods &amp; Services</t>
  </si>
  <si>
    <t>الأهمية النسبية للصادرات البترولية من إجمالي الصادرات وإعادة التصدير (%)</t>
  </si>
  <si>
    <t xml:space="preserve"> Petroleum Export as % Of Total Export &amp; Re-Export</t>
  </si>
  <si>
    <t xml:space="preserve">   جدول (4)</t>
  </si>
  <si>
    <t xml:space="preserve">إجمالي الصادرات السلعية </t>
  </si>
  <si>
    <t>Table (24)</t>
  </si>
  <si>
    <t>Table (12)</t>
  </si>
  <si>
    <t>أبوظبي  - الرويس</t>
  </si>
  <si>
    <t>Abu Dhabi - Al Ruwais</t>
  </si>
  <si>
    <t>Table (11)</t>
  </si>
  <si>
    <t>Table (15)</t>
  </si>
  <si>
    <t>(1000 Metric Tonne \ Yearly)</t>
  </si>
  <si>
    <t>Table (21)</t>
  </si>
  <si>
    <t>(Metric Tonne \ Yearly)</t>
  </si>
  <si>
    <t>غاز طبيعي مسال LNG</t>
  </si>
  <si>
    <t>بروبان Propane</t>
  </si>
  <si>
    <t>بيوتان Butane</t>
  </si>
  <si>
    <t>بنتان (+) Pantene</t>
  </si>
  <si>
    <t>كبريت Sulphur</t>
  </si>
  <si>
    <t>أمونيا Ammonia</t>
  </si>
  <si>
    <t>سماد اليوريا Urea Fertilizer</t>
  </si>
  <si>
    <t xml:space="preserve"> إنتاج الغاز الطبيعي                (مليار متر مكعب / سنويا)</t>
  </si>
  <si>
    <t>الغاز الطبيعي Natural Gas</t>
  </si>
  <si>
    <t xml:space="preserve">نفط خام Crude Oil </t>
  </si>
  <si>
    <t>بولي إثيلين Polyethylene</t>
  </si>
  <si>
    <t>بولي بروبلين Polypropylene</t>
  </si>
  <si>
    <t>إجمالي الإنتاج Total  Production</t>
  </si>
  <si>
    <t>المصدر: أدنوك - ابوظبي</t>
  </si>
  <si>
    <t xml:space="preserve">   جدول (5)</t>
  </si>
  <si>
    <t>Table (5)</t>
  </si>
  <si>
    <t>Table (10)</t>
  </si>
  <si>
    <t>جدول (11)</t>
  </si>
  <si>
    <t>Table (20)</t>
  </si>
  <si>
    <t>N.America</t>
  </si>
  <si>
    <t>Propane</t>
  </si>
  <si>
    <t xml:space="preserve">أمريكا الشمالية </t>
  </si>
  <si>
    <t>الكبريت</t>
  </si>
  <si>
    <t xml:space="preserve">  جدول(6)</t>
  </si>
  <si>
    <t>Table (6)</t>
  </si>
  <si>
    <t xml:space="preserve">  جدول (7)</t>
  </si>
  <si>
    <t>جدول (8)</t>
  </si>
  <si>
    <t>Table(8)</t>
  </si>
  <si>
    <t>Table (9)</t>
  </si>
  <si>
    <t>جدول (10)</t>
  </si>
  <si>
    <t>جدول (14)</t>
  </si>
  <si>
    <t xml:space="preserve">إنتاج المصافي من المنتجات البترولية في دولة الإمارات العربية المتحدة حسب المنتج </t>
  </si>
  <si>
    <t>LPG</t>
  </si>
  <si>
    <t>Naphatha</t>
  </si>
  <si>
    <t>Unleaded Gasoline</t>
  </si>
  <si>
    <t>Jet Fuel &amp; Kerosene</t>
  </si>
  <si>
    <t>Fuel Oil</t>
  </si>
  <si>
    <t>Gas Oil</t>
  </si>
  <si>
    <t xml:space="preserve">النافتا   </t>
  </si>
  <si>
    <t xml:space="preserve">بنزين خالي من الرصاص </t>
  </si>
  <si>
    <t xml:space="preserve">وقود الطائرات والكيروسين </t>
  </si>
  <si>
    <t xml:space="preserve">زيت الغاز </t>
  </si>
  <si>
    <t>جدول (18)</t>
  </si>
  <si>
    <t>Table (18)</t>
  </si>
  <si>
    <t>جدول (19)</t>
  </si>
  <si>
    <t>Table (19)</t>
  </si>
  <si>
    <t>جدول (22)</t>
  </si>
  <si>
    <t>LNG</t>
  </si>
  <si>
    <t>Pentane</t>
  </si>
  <si>
    <t>Type of product</t>
  </si>
  <si>
    <t>other</t>
  </si>
  <si>
    <t>بنزين خالي من الرصاص Unleaded Gasoline</t>
  </si>
  <si>
    <t>وقود الطائرات / الكيروسن Jet Fuel \ Kerosene</t>
  </si>
  <si>
    <t>زيت الغاز / الديزل Gas Oil \ Diesel</t>
  </si>
  <si>
    <t>القطاع</t>
  </si>
  <si>
    <t>نظام شرائح</t>
  </si>
  <si>
    <t>هيئة كهرباء ومياه دبي</t>
  </si>
  <si>
    <t>هيئة كهرباء ومياه الشارقة</t>
  </si>
  <si>
    <t>الهيئة الاتحادية للكهرباء والماء</t>
  </si>
  <si>
    <t>(DEWA)</t>
  </si>
  <si>
    <t>(SEWA)</t>
  </si>
  <si>
    <t>(FEWA)</t>
  </si>
  <si>
    <t>معدل شريحة الاستهلاك اليومي</t>
  </si>
  <si>
    <t>التعرفة (فلس/كيلوواط ساعه)</t>
  </si>
  <si>
    <t>التعرفة (فلس/ كيلو واط ساعة)</t>
  </si>
  <si>
    <t>شقة</t>
  </si>
  <si>
    <t>اقل او يعادل 30</t>
  </si>
  <si>
    <r>
      <t xml:space="preserve">1 </t>
    </r>
    <r>
      <rPr>
        <sz val="12"/>
        <color theme="1"/>
        <rFont val="Wingdings"/>
        <charset val="2"/>
      </rPr>
      <t>ï</t>
    </r>
    <r>
      <rPr>
        <sz val="12"/>
        <color theme="1"/>
        <rFont val="Sakkal Majalla"/>
      </rPr>
      <t xml:space="preserve"> 2000</t>
    </r>
  </si>
  <si>
    <t>اكثر من 30</t>
  </si>
  <si>
    <r>
      <t xml:space="preserve">2001 </t>
    </r>
    <r>
      <rPr>
        <sz val="12"/>
        <color theme="1"/>
        <rFont val="Wingdings"/>
        <charset val="2"/>
      </rPr>
      <t>ï</t>
    </r>
    <r>
      <rPr>
        <sz val="12"/>
        <color theme="1"/>
        <rFont val="Sakkal Majalla"/>
      </rPr>
      <t xml:space="preserve"> 4000</t>
    </r>
  </si>
  <si>
    <t>فيلا</t>
  </si>
  <si>
    <t>اقل او يعادل 400</t>
  </si>
  <si>
    <r>
      <t xml:space="preserve">4001 </t>
    </r>
    <r>
      <rPr>
        <sz val="12"/>
        <color theme="1"/>
        <rFont val="Wingdings"/>
        <charset val="2"/>
      </rPr>
      <t>ï</t>
    </r>
    <r>
      <rPr>
        <sz val="12"/>
        <color theme="1"/>
        <rFont val="Sakkal Majalla"/>
      </rPr>
      <t xml:space="preserve"> 6000</t>
    </r>
  </si>
  <si>
    <t>اكثر من 400</t>
  </si>
  <si>
    <r>
      <t xml:space="preserve">6001 </t>
    </r>
    <r>
      <rPr>
        <sz val="12"/>
        <color theme="1"/>
        <rFont val="Wingdings"/>
        <charset val="2"/>
      </rPr>
      <t>ï</t>
    </r>
    <r>
      <rPr>
        <sz val="12"/>
        <color theme="1"/>
        <rFont val="Sakkal Majalla"/>
      </rPr>
      <t xml:space="preserve"> فما فوق</t>
    </r>
  </si>
  <si>
    <t>اقل او يعادل 20</t>
  </si>
  <si>
    <t>اكثر من 20</t>
  </si>
  <si>
    <t>اقل او يعادل 200</t>
  </si>
  <si>
    <t>اكثر من 200</t>
  </si>
  <si>
    <t>المباني التجارية</t>
  </si>
  <si>
    <t>ثابت</t>
  </si>
  <si>
    <t>المنشآت الصناعية</t>
  </si>
  <si>
    <r>
      <t xml:space="preserve">1 </t>
    </r>
    <r>
      <rPr>
        <sz val="12"/>
        <color theme="1"/>
        <rFont val="Wingdings"/>
        <charset val="2"/>
      </rPr>
      <t>ï</t>
    </r>
    <r>
      <rPr>
        <sz val="12"/>
        <color theme="1"/>
        <rFont val="Sakkal Majalla"/>
      </rPr>
      <t xml:space="preserve"> 10000</t>
    </r>
  </si>
  <si>
    <r>
      <t xml:space="preserve">10001 </t>
    </r>
    <r>
      <rPr>
        <sz val="12"/>
        <color theme="1"/>
        <rFont val="Wingdings"/>
        <charset val="2"/>
      </rPr>
      <t>ï</t>
    </r>
    <r>
      <rPr>
        <sz val="12"/>
        <color theme="1"/>
        <rFont val="Sakkal Majalla"/>
      </rPr>
      <t xml:space="preserve"> فما فوق</t>
    </r>
  </si>
  <si>
    <t>المنشآت الزراعية</t>
  </si>
  <si>
    <t>التعرفة السكنية</t>
  </si>
  <si>
    <t>الحكومي</t>
  </si>
  <si>
    <t>DEWA</t>
  </si>
  <si>
    <t>SEWA</t>
  </si>
  <si>
    <t>FEWA</t>
  </si>
  <si>
    <t>جدول رقم (7/ك)  النمو في عدد المشتركين - الكهرباء</t>
  </si>
  <si>
    <t>Table No. (7/E)  Growth in the No. of Consumers – Electricity</t>
  </si>
  <si>
    <r>
      <t xml:space="preserve">هيئة مياه وكهرباء أبوظبي  </t>
    </r>
    <r>
      <rPr>
        <b/>
        <sz val="8"/>
        <color theme="0"/>
        <rFont val="Calibri"/>
        <family val="2"/>
        <scheme val="minor"/>
      </rPr>
      <t>ADWEA</t>
    </r>
  </si>
  <si>
    <r>
      <t xml:space="preserve">هيئة كهرباء ومياه دبي  </t>
    </r>
    <r>
      <rPr>
        <b/>
        <sz val="8"/>
        <color theme="0"/>
        <rFont val="Calibri"/>
        <family val="2"/>
        <scheme val="minor"/>
      </rPr>
      <t>DEWA</t>
    </r>
  </si>
  <si>
    <r>
      <t xml:space="preserve">هيئة كهرباء ومياه الشارقة  </t>
    </r>
    <r>
      <rPr>
        <b/>
        <sz val="8"/>
        <color theme="0"/>
        <rFont val="Calibri"/>
        <family val="2"/>
        <scheme val="minor"/>
      </rPr>
      <t>SEWA</t>
    </r>
  </si>
  <si>
    <r>
      <t xml:space="preserve">الهيئة الإتحادية للكهرباء والماء  </t>
    </r>
    <r>
      <rPr>
        <b/>
        <sz val="8"/>
        <color theme="0"/>
        <rFont val="Calibri"/>
        <family val="2"/>
        <scheme val="minor"/>
      </rPr>
      <t>FEWA</t>
    </r>
  </si>
  <si>
    <t>الإجمالي / Total</t>
  </si>
  <si>
    <t>تقديري</t>
  </si>
  <si>
    <t>* مصدرة من شبكة أبوظبي</t>
  </si>
  <si>
    <t>الوراد للهيئات</t>
  </si>
  <si>
    <t>بنزين خالي من الرصاص</t>
  </si>
  <si>
    <t>زيت الغاز</t>
  </si>
  <si>
    <t>أمونيا</t>
  </si>
  <si>
    <t>اليوريا</t>
  </si>
  <si>
    <t>بولي بروبلين</t>
  </si>
  <si>
    <t>المباني السكنية
مواطن</t>
  </si>
  <si>
    <t>المباني السكنية
غير مواطن</t>
  </si>
  <si>
    <t>الاستهلاك بالكامل</t>
  </si>
  <si>
    <t>0-20000</t>
  </si>
  <si>
    <t>معفي</t>
  </si>
  <si>
    <t>أكثر من 200001</t>
  </si>
  <si>
    <t>0-6000</t>
  </si>
  <si>
    <t>6001-12000</t>
  </si>
  <si>
    <t>أكثر من 12001</t>
  </si>
  <si>
    <t>0-10000</t>
  </si>
  <si>
    <t>10001-20000</t>
  </si>
  <si>
    <t>أكثر من 20000</t>
  </si>
  <si>
    <t xml:space="preserve">شريحة واحدة </t>
  </si>
  <si>
    <t>لغاية 27</t>
  </si>
  <si>
    <t>أكثر من 55</t>
  </si>
  <si>
    <t>لغاية 45</t>
  </si>
  <si>
    <t>أكثر من 91</t>
  </si>
  <si>
    <t>عدد المحطات</t>
  </si>
  <si>
    <t>Plants Number</t>
  </si>
  <si>
    <t xml:space="preserve">السعة التصميمية </t>
  </si>
  <si>
    <t>Installed Capacity</t>
  </si>
  <si>
    <t>كمية المياه المعالجة المنتجة</t>
  </si>
  <si>
    <t>Treated Wastewater Production</t>
  </si>
  <si>
    <t>كمية المياه المعالجة المعاد استخدامها</t>
  </si>
  <si>
    <t xml:space="preserve"> Treated Wastewater Re-use</t>
  </si>
  <si>
    <t>أمّ القيوين</t>
  </si>
  <si>
    <t>رأس الخيمة‎‎</t>
  </si>
  <si>
    <t>Umm al quwain</t>
  </si>
  <si>
    <t>Fujairah</t>
  </si>
  <si>
    <t>Ras Al Khaimah</t>
  </si>
  <si>
    <t>مجموع</t>
  </si>
  <si>
    <t>صخرى - ترابي</t>
  </si>
  <si>
    <t>خرساني</t>
  </si>
  <si>
    <t>جابيونى</t>
  </si>
  <si>
    <t>Earth Rock Fill</t>
  </si>
  <si>
    <t xml:space="preserve">Concrete </t>
  </si>
  <si>
    <t>Gabion – Stone Fill</t>
  </si>
  <si>
    <t xml:space="preserve">السدود التى تشرف عليها البلديات </t>
  </si>
  <si>
    <t>العدد</t>
  </si>
  <si>
    <t xml:space="preserve">Total Number </t>
  </si>
  <si>
    <t>السعة ( مليون متر مكعب)</t>
  </si>
  <si>
    <t xml:space="preserve">السدود التى تشرف عليها وزارة الطاقة والصناعة </t>
  </si>
  <si>
    <r>
      <t>Capacity Million (M</t>
    </r>
    <r>
      <rPr>
        <vertAlign val="superscript"/>
        <sz val="10"/>
        <color theme="1"/>
        <rFont val="Sakkal Majalla"/>
      </rPr>
      <t>3</t>
    </r>
    <r>
      <rPr>
        <sz val="10"/>
        <color theme="1"/>
        <rFont val="Sakkal Majalla"/>
      </rPr>
      <t>)</t>
    </r>
  </si>
  <si>
    <t>القدرة المركبة للطاقة النظيفة (ميجاوات)</t>
  </si>
  <si>
    <t>جدول (1)  القدرة المركبة (ميجاوات)</t>
  </si>
  <si>
    <t>Table (1)  Installed Capacity  (MW)</t>
  </si>
  <si>
    <t>جدول رقم (2)  الطاقة الكهربائية المولدة (جيجا وات.ساعة)</t>
  </si>
  <si>
    <t>Table  (2)  Energy Generation (GWH)</t>
  </si>
  <si>
    <t>جدول (3)  الطاقة الكهربائية المستهلكة (جيجا وات.ساعة)</t>
  </si>
  <si>
    <t>Table (3)  Energy Consumption (GWH)</t>
  </si>
  <si>
    <t>جدول (4)  الحمل الأقصى (ميجا وات)</t>
  </si>
  <si>
    <t>Table (4)  Peak Load (MW)</t>
  </si>
  <si>
    <t xml:space="preserve">جدول (5) عدد المشتركين - الكهرباء </t>
  </si>
  <si>
    <t>Table (5)  Number of Consumers – Electricity</t>
  </si>
  <si>
    <t>جدول (6)  الطاقة المصدرة سنوياً (جيجاوات.ساعة)</t>
  </si>
  <si>
    <t>Table (6)  Yearly Energy Export (GWH)</t>
  </si>
  <si>
    <t>جدول (7)  تعرفة الكهرباء</t>
  </si>
  <si>
    <t xml:space="preserve">Table (7)  Electricity Tariff </t>
  </si>
  <si>
    <t>جدول (9)  الطاقة الكهربائية المولدة من الطاقة النظيفة (جيجاوات.ساعة)</t>
  </si>
  <si>
    <t>Table (9)   Clean Energy Electricity Generation (GWh)</t>
  </si>
  <si>
    <t>جدول (8)  القدرة المركبة للطاقة النظيفة (ميجاوات)</t>
  </si>
  <si>
    <t>Table (8)   Clean Energy Installed Capacity (MW)</t>
  </si>
  <si>
    <t>المولدة من الطاقة النظيفة (جيجاوات.ساعة)</t>
  </si>
  <si>
    <t>جدول (10)  إنبعاثات الكربون لقطاع الطاقة</t>
  </si>
  <si>
    <t>Table (10)   Carbon Emissions from Energy Sector (Million TCO2e)</t>
  </si>
  <si>
    <t>إنبعاثات النقل البري
Road Transport Emissions</t>
  </si>
  <si>
    <t xml:space="preserve">إنبعاثات إنتاج الكهرباء والمياه
Electricity and Water Production Emssions </t>
  </si>
  <si>
    <t>جدول (1)  السعة المركبة لمحطات التحلية (مليون جالون/يوم)</t>
  </si>
  <si>
    <t>Table (1)  Installed Capacity of Desalinated Plants (MIG/D)</t>
  </si>
  <si>
    <t>جدول (2)  كمية المياه المحلاة المنتجة (مليون جالون/سنة)</t>
  </si>
  <si>
    <t>Table (2) Production of Desalinated Water (MIG/Y)</t>
  </si>
  <si>
    <t>جدول (3)  كمية المياه المستهلكة (مليون جالون/سنة)</t>
  </si>
  <si>
    <t>Table (3) Water Consumption (MIG/Y)</t>
  </si>
  <si>
    <t>جدول (4)  الطلب الذروي على المياه (مليون جالون/يوم)</t>
  </si>
  <si>
    <t>Table (4)  Peak Water Demand (MIG/D)</t>
  </si>
  <si>
    <t>جدول (5)  عدد المشتركين - المياه</t>
  </si>
  <si>
    <t>Table (5)  Number of Consumers - Water</t>
  </si>
  <si>
    <t xml:space="preserve">جدول (6)  كمية المياه المتبادلة سنوياً (مليون جالون/سنة) </t>
  </si>
  <si>
    <t>Table (6)  Water Export Between Authorities (MG/Y)</t>
  </si>
  <si>
    <t xml:space="preserve">جدول (7)  تعرفة خدمة المياه </t>
  </si>
  <si>
    <t>Table (7)  Water Tariff</t>
  </si>
  <si>
    <t>دائرة الطاقة</t>
  </si>
  <si>
    <t>(DOE)</t>
  </si>
  <si>
    <r>
      <t xml:space="preserve">التعرفة </t>
    </r>
    <r>
      <rPr>
        <sz val="9"/>
        <color rgb="FF000000"/>
        <rFont val="Sakkal Majalla"/>
      </rPr>
      <t>(درهم/ متر مكعب)</t>
    </r>
  </si>
  <si>
    <t>التعرفة ( فلس/جالون )</t>
  </si>
  <si>
    <t>(درهم/ متر مكعب)</t>
  </si>
  <si>
    <t>المباني السكنية</t>
  </si>
  <si>
    <t>مواطن</t>
  </si>
  <si>
    <t>حتى 7</t>
  </si>
  <si>
    <t>فوق 7</t>
  </si>
  <si>
    <t>حتى 0.7</t>
  </si>
  <si>
    <t>فوق 0.7</t>
  </si>
  <si>
    <t>غير مواطن</t>
  </si>
  <si>
    <t>حتى 5</t>
  </si>
  <si>
    <t>فوق 5</t>
  </si>
  <si>
    <t>أكثر من 27 ولغاية 55</t>
  </si>
  <si>
    <t>أكثر من 45 ولغاية 91</t>
  </si>
  <si>
    <t>جدول (8)  السعة التصميمية وكمية إنتاج وإعادة استخدام مياه الصرف الصحي المعالجة (مليون متر مكعب)</t>
  </si>
  <si>
    <t>Table (8)  Installed Capacity &amp; Treated Wastewater Production and Re-use (MCM)</t>
  </si>
  <si>
    <t>جدول (9)  إجمالي أعداد السدود وتوزيعها في دولة الامارات العربية المتحدة</t>
  </si>
  <si>
    <t>Table (9)  Total Numbers of Dams</t>
  </si>
  <si>
    <t>جدول (10)  تصنيف السدود حسب نوع بناء السد في دولة الإمارات العربية المتحدة</t>
  </si>
  <si>
    <t>Table (10)  Dams Classification According to Construction Material</t>
  </si>
  <si>
    <t>Table (11)  Total Water Accumulated In MoEI Dams For Period Of  Years 2010-2017  (Million Cubic Meter)</t>
  </si>
  <si>
    <t xml:space="preserve">جدول (11)  اجمالى كميات المياه التى حصدتها بحيرات السدود التى تشرف عليها وزاة الطاقة والصناعة من 2010 الى 2018 (مليون متر مكعب)
</t>
  </si>
  <si>
    <r>
      <t>Total Capacity Million (M</t>
    </r>
    <r>
      <rPr>
        <vertAlign val="superscript"/>
        <sz val="10"/>
        <color theme="1"/>
        <rFont val="Sakkal Majalla"/>
      </rPr>
      <t>3</t>
    </r>
    <r>
      <rPr>
        <sz val="10"/>
        <color theme="1"/>
        <rFont val="Sakkal Majalla"/>
      </rPr>
      <t>)</t>
    </r>
  </si>
  <si>
    <t>Table (12)  Total Designed capacity of Dams</t>
  </si>
  <si>
    <r>
      <t xml:space="preserve">جدول (12)  </t>
    </r>
    <r>
      <rPr>
        <b/>
        <sz val="10"/>
        <color theme="8" tint="-0.499984740745262"/>
        <rFont val="Calibri"/>
        <family val="2"/>
        <scheme val="minor"/>
      </rPr>
      <t>اجمالى السعة التصميمية الكلية للسدود فى دولة الإمارات العربية المتحدة</t>
    </r>
  </si>
  <si>
    <t>آسيا والمحيط الهادي</t>
  </si>
  <si>
    <t>Asia &amp; Pacific</t>
  </si>
  <si>
    <t xml:space="preserve"> غاز للسيارات  المضغوط والاصطناعي </t>
  </si>
  <si>
    <t>ميثيل ثلاثي بيوتل أثير</t>
  </si>
  <si>
    <t>خام برنت Brent Crude</t>
  </si>
  <si>
    <t>خام دبي Dubai Crude</t>
  </si>
  <si>
    <t>خام ويست تكساس  WTI Crude</t>
  </si>
  <si>
    <t>أخرى</t>
  </si>
  <si>
    <t>المحتويات</t>
  </si>
  <si>
    <t>Contents</t>
  </si>
  <si>
    <t>المياه</t>
  </si>
  <si>
    <t>Water</t>
  </si>
  <si>
    <r>
      <t>1.</t>
    </r>
    <r>
      <rPr>
        <b/>
        <sz val="7"/>
        <color theme="1"/>
        <rFont val="Times New Roman"/>
        <family val="1"/>
      </rPr>
      <t xml:space="preserve">       </t>
    </r>
    <r>
      <rPr>
        <b/>
        <u/>
        <sz val="12"/>
        <color theme="1"/>
        <rFont val="Sakkal Majalla"/>
      </rPr>
      <t>المياه المحلاة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</si>
  <si>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 xml:space="preserve">السعة المركبة لمحطات التحلية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</si>
  <si>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 xml:space="preserve">كمية المياه المحلاة المنتجة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</si>
  <si>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 xml:space="preserve">كمية المياه المستهلكة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</si>
  <si>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 xml:space="preserve">الطلب الذروي على المياه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</si>
  <si>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>عدد المشتركين – المياه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</si>
  <si>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 xml:space="preserve">كمية المياه المتبادلة سنوياً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</si>
  <si>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>تعرفة المياه</t>
    </r>
  </si>
  <si>
    <r>
      <t>2.</t>
    </r>
    <r>
      <rPr>
        <b/>
        <sz val="7"/>
        <color theme="1"/>
        <rFont val="Times New Roman"/>
        <family val="1"/>
      </rPr>
      <t xml:space="preserve">       </t>
    </r>
    <r>
      <rPr>
        <b/>
        <u/>
        <sz val="12"/>
        <color theme="1"/>
        <rFont val="Sakkal Majalla"/>
      </rPr>
      <t>مياه الصرف الصحي المعالجة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</si>
  <si>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 xml:space="preserve">إجمالي كمية إنتاج وإعادة استخدام مياه الصرف الصحي المعالجة </t>
    </r>
  </si>
  <si>
    <r>
      <t>3.</t>
    </r>
    <r>
      <rPr>
        <b/>
        <sz val="7"/>
        <color theme="1"/>
        <rFont val="Times New Roman"/>
        <family val="1"/>
      </rPr>
      <t xml:space="preserve">       </t>
    </r>
    <r>
      <rPr>
        <b/>
        <u/>
        <sz val="12"/>
        <color theme="1"/>
        <rFont val="Sakkal Majalla"/>
      </rPr>
      <t>موارد المياه الطبيعية (السدود)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</si>
  <si>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Sakkal Majalla"/>
      </rPr>
      <t>إجمالي عدد السدود وتوزيعها في دولة الامارات العربية المتحدة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</si>
  <si>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Sakkal Majalla"/>
      </rPr>
      <t>تصنيف السدود حسب نوع بناء السد في دولة الامارات العربية المتحدة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</si>
  <si>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Sakkal Majalla"/>
      </rPr>
      <t xml:space="preserve">إجمالي كميات المياه التي حصدتها بحيرات السدود التي تشرف عليها وزارة الطاقة والصناعة خلال الأعوام 2010 إلى 2018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</si>
  <si>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Sakkal Majalla"/>
      </rPr>
      <t>إجمالي السعة التصميمة الكلية للسدود في دولة الإمارات العربية المتحدة</t>
    </r>
  </si>
  <si>
    <r>
      <t>1.</t>
    </r>
    <r>
      <rPr>
        <b/>
        <sz val="7"/>
        <color theme="1"/>
        <rFont val="Times New Roman"/>
        <family val="1"/>
      </rPr>
      <t xml:space="preserve">              </t>
    </r>
    <r>
      <rPr>
        <b/>
        <u/>
        <sz val="12"/>
        <color theme="1"/>
        <rFont val="Sakkal Majalla"/>
      </rPr>
      <t>Desalinated Water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</si>
  <si>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 xml:space="preserve">Installed Capacity of Desalinated Plants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</si>
  <si>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>Production of Desalinated Water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</si>
  <si>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 xml:space="preserve">Water Consumption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</si>
  <si>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 xml:space="preserve">Peak Water Demand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</si>
  <si>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>Number of Consumers – Water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</si>
  <si>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 xml:space="preserve">Yearly Water Export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</si>
  <si>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>Water Tariff</t>
    </r>
  </si>
  <si>
    <r>
      <t>2.</t>
    </r>
    <r>
      <rPr>
        <b/>
        <sz val="7"/>
        <color theme="1"/>
        <rFont val="Times New Roman"/>
        <family val="1"/>
      </rPr>
      <t xml:space="preserve">              </t>
    </r>
    <r>
      <rPr>
        <b/>
        <u/>
        <sz val="12"/>
        <color theme="1"/>
        <rFont val="Sakkal Majalla"/>
      </rPr>
      <t>Treated Wastewater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</si>
  <si>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 xml:space="preserve">Installed Capacity &amp; Treated Wastewater Production and Re-use </t>
    </r>
  </si>
  <si>
    <r>
      <t>3.</t>
    </r>
    <r>
      <rPr>
        <b/>
        <sz val="7"/>
        <color theme="1"/>
        <rFont val="Times New Roman"/>
        <family val="1"/>
      </rPr>
      <t xml:space="preserve">              </t>
    </r>
    <r>
      <rPr>
        <b/>
        <u/>
        <sz val="12"/>
        <color theme="1"/>
        <rFont val="Sakkal Majalla"/>
      </rPr>
      <t>Natural Water Resources (Dams)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</si>
  <si>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>Total numbers of dams and areas of distribution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</si>
  <si>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>Dams Classification by Construction Material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</si>
  <si>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>Total Water accumulated in Dams For Period of years 2010 - 2018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</si>
  <si>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>Total Design Capacity for the dams</t>
    </r>
  </si>
  <si>
    <t>DOE</t>
  </si>
  <si>
    <t>دائرة الطاقة - ابوظبي</t>
  </si>
  <si>
    <r>
      <t xml:space="preserve">دائرة الطاقة أبوظبي  </t>
    </r>
    <r>
      <rPr>
        <b/>
        <sz val="8"/>
        <color theme="0"/>
        <rFont val="Calibri"/>
        <family val="2"/>
        <scheme val="minor"/>
      </rPr>
      <t>DOE</t>
    </r>
  </si>
  <si>
    <t>دائرة الطاقة أبوظبي  DOE</t>
  </si>
  <si>
    <t>البترول</t>
  </si>
  <si>
    <t>Petroleum</t>
  </si>
  <si>
    <t>2 - مساهمة قطاع البترول في الصادرات الإجمالية في دولة الإمارات العربية المتحدة</t>
  </si>
  <si>
    <t xml:space="preserve">1 - مساهمة قطاع البترول في الناتج المحلي الإجمالي في دولة الإمارات العربية المتحدة </t>
  </si>
  <si>
    <t>3 - الإحتياطيات المؤكدة من النفط الخام  في دولة الإمارات العربية المتحدة</t>
  </si>
  <si>
    <t>4 - الإحتياطيات المؤكدة من الغاز الطبيعي  في دولة الإمارات العربية المتحدة</t>
  </si>
  <si>
    <t>5 - إنتاج النفط الخام وسوائل الغاز الطبيعي  في دولة الإمارات العربية المتحدة</t>
  </si>
  <si>
    <t xml:space="preserve">7 - صادرات النفط الخام من  دولة الإمارات العربية المتحدة </t>
  </si>
  <si>
    <t xml:space="preserve">8 - صادرات دولة الإمارات العربية المتحدة من النفط الخام حسب الجهات المستوردة </t>
  </si>
  <si>
    <t>2 - The Contribution of Petroleum Sector in Total Export in UAE</t>
  </si>
  <si>
    <t>1 - Petroleum Sectors' Contribution to Gross Domestic Product in UAE</t>
  </si>
  <si>
    <t>3 - UAE Proven Crude Oil &amp; Natural Gas Reserves</t>
  </si>
  <si>
    <t>4 - UAE Proven Natural Gas Reserves</t>
  </si>
  <si>
    <t xml:space="preserve">5 - UAE Crude Oil &amp; NGLs Production </t>
  </si>
  <si>
    <t>6 - UAE Natural Gas  Production 2012-2016</t>
  </si>
  <si>
    <t xml:space="preserve">7 - UAE Crude Oil Exports </t>
  </si>
  <si>
    <t>8 - UAE Crude Oil  Exports By Destination</t>
  </si>
  <si>
    <t>جدول (25)</t>
  </si>
  <si>
    <t>أسعار صادرات  خامات النفط من دولة الإمارات العربية المتحدة</t>
  </si>
  <si>
    <t xml:space="preserve"> UAE  Crude Oil Export Prices </t>
  </si>
  <si>
    <t>جدول (28)</t>
  </si>
  <si>
    <t>Table (28)</t>
  </si>
  <si>
    <t>(دولار/ برميل)</t>
  </si>
  <si>
    <t>($\b)</t>
  </si>
  <si>
    <t>النوع</t>
  </si>
  <si>
    <t>Type</t>
  </si>
  <si>
    <t>خام مربان</t>
  </si>
  <si>
    <t>Murban Crude</t>
  </si>
  <si>
    <t>خام أم الشيف</t>
  </si>
  <si>
    <t>Umm Shaif Crude</t>
  </si>
  <si>
    <t>خام زاكم السفلي</t>
  </si>
  <si>
    <t>Lower.Z. Crude</t>
  </si>
  <si>
    <t>Das Crude *</t>
  </si>
  <si>
    <t>خام زاكم العلوي</t>
  </si>
  <si>
    <t>Upp.Z. Crude</t>
  </si>
  <si>
    <t>خام دبــي</t>
  </si>
  <si>
    <t>Dubai Crude</t>
  </si>
  <si>
    <t>المتوسط السنوي</t>
  </si>
  <si>
    <t>Annual Average</t>
  </si>
  <si>
    <t>* خام داس هو مزيج من خامي ام الشيف وزاكم السفلي وهو من أنواع النفوط الخفيفة الحلوة ويحتوي على نسبة كبريت 1.3 %.</t>
  </si>
  <si>
    <t>الكهرباء والطاقة النظيفة</t>
  </si>
  <si>
    <t>Electricity and Clean Energy</t>
  </si>
  <si>
    <r>
      <t>1.</t>
    </r>
    <r>
      <rPr>
        <b/>
        <sz val="7"/>
        <color theme="1"/>
        <rFont val="Times New Roman"/>
        <family val="1"/>
      </rPr>
      <t xml:space="preserve">       </t>
    </r>
    <r>
      <rPr>
        <b/>
        <u/>
        <sz val="12"/>
        <color theme="1"/>
        <rFont val="Sakkal Majalla"/>
      </rPr>
      <t>الكهرباء</t>
    </r>
  </si>
  <si>
    <r>
      <t>1.</t>
    </r>
    <r>
      <rPr>
        <b/>
        <sz val="7"/>
        <color theme="1"/>
        <rFont val="Times New Roman"/>
        <family val="1"/>
      </rPr>
      <t xml:space="preserve">              </t>
    </r>
    <r>
      <rPr>
        <b/>
        <u/>
        <sz val="12"/>
        <color theme="1"/>
        <rFont val="Sakkal Majalla"/>
      </rPr>
      <t>Electricity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</si>
  <si>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 xml:space="preserve">القدرة المركبة 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</si>
  <si>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 xml:space="preserve">Installed Capacity 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</si>
  <si>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 xml:space="preserve">الطاقة الكهربائية المولدة 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</si>
  <si>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 xml:space="preserve">Electricity Generation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</si>
  <si>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 xml:space="preserve">الطاقة الكهربائية المستهلكة 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</si>
  <si>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 xml:space="preserve">Electricity Consumption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</si>
  <si>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 xml:space="preserve">الحمل الأقصى 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</si>
  <si>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 xml:space="preserve">Peak Load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</si>
  <si>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>عدد المشتركين – الكهرباء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</si>
  <si>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>Number of Consumers – Electricity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</si>
  <si>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 xml:space="preserve">الطاقة المصدرة سنوياً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</si>
  <si>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 xml:space="preserve">Yearly Energy Export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</si>
  <si>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 xml:space="preserve">التعرفة-كهرباء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</si>
  <si>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>Electricity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Sakkal Majalla"/>
      </rPr>
      <t>Tariff</t>
    </r>
  </si>
  <si>
    <r>
      <t>2.</t>
    </r>
    <r>
      <rPr>
        <b/>
        <sz val="7"/>
        <color theme="1"/>
        <rFont val="Times New Roman"/>
        <family val="1"/>
      </rPr>
      <t xml:space="preserve">       </t>
    </r>
    <r>
      <rPr>
        <b/>
        <u/>
        <sz val="12"/>
        <color theme="1"/>
        <rFont val="Sakkal Majalla"/>
      </rPr>
      <t>الطاقة النظيفة</t>
    </r>
  </si>
  <si>
    <r>
      <t>2.</t>
    </r>
    <r>
      <rPr>
        <b/>
        <sz val="7"/>
        <color theme="1"/>
        <rFont val="Times New Roman"/>
        <family val="1"/>
      </rPr>
      <t xml:space="preserve">              </t>
    </r>
    <r>
      <rPr>
        <b/>
        <u/>
        <sz val="12"/>
        <color theme="1"/>
        <rFont val="Sakkal Majalla"/>
      </rPr>
      <t>Clean Energy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</si>
  <si>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 xml:space="preserve">القدرة المركبة للطاقة النظيفة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</si>
  <si>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 xml:space="preserve">Clean Energy Installed Capacity 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</si>
  <si>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 xml:space="preserve">الطاقة الكهربائية المولدة من الطاقة النظيفة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</si>
  <si>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 xml:space="preserve">Clean Energy Electricity Generation </t>
    </r>
  </si>
  <si>
    <r>
      <t>3.</t>
    </r>
    <r>
      <rPr>
        <b/>
        <sz val="7"/>
        <color theme="1"/>
        <rFont val="Times New Roman"/>
        <family val="1"/>
      </rPr>
      <t xml:space="preserve">       </t>
    </r>
    <r>
      <rPr>
        <b/>
        <u/>
        <sz val="12"/>
        <color theme="1"/>
        <rFont val="Sakkal Majalla"/>
      </rPr>
      <t>إنبعاثات الكربون لقطاع الطاقة</t>
    </r>
  </si>
  <si>
    <r>
      <t>3.</t>
    </r>
    <r>
      <rPr>
        <b/>
        <sz val="7"/>
        <color theme="1"/>
        <rFont val="Times New Roman"/>
        <family val="1"/>
      </rPr>
      <t xml:space="preserve">              </t>
    </r>
    <r>
      <rPr>
        <b/>
        <u/>
        <sz val="12"/>
        <color theme="1"/>
        <rFont val="Sakkal Majalla"/>
      </rPr>
      <t>Carbon Emissions from Energy Sector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</si>
  <si>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>إنبعاثات إنتاج الكهرباء والمياه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</si>
  <si>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>Electricity and Water Production Emssions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</si>
  <si>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>إنبعاثات النقل البري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</si>
  <si>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>Road Transport Emissions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</si>
  <si>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>إنبعاثات الصناعات التحويلية والبناء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</si>
  <si>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Sakkal Majalla"/>
      </rPr>
      <t>Manufacturing Industries and Construction Emissions</t>
    </r>
  </si>
  <si>
    <t>Data: includes both Large Utility Scale Clean Power Plants Capacity
and Distributed Small Scale Solar Power Plants</t>
  </si>
  <si>
    <t>إنبعاثات الصناعات التحويلية والبناء
Manufacturing Industries and Construction Emissions</t>
  </si>
  <si>
    <t>Table (22)</t>
  </si>
  <si>
    <t xml:space="preserve">6 - إنتاج الغاز الطبيعي  في دولة الامارات العربية المتحدة </t>
  </si>
  <si>
    <t xml:space="preserve">واردات دولفين للطاقة من الغاز الطبيعي  </t>
  </si>
  <si>
    <t xml:space="preserve"> Natural Gas  Imported by Dolphin Energy</t>
  </si>
  <si>
    <t xml:space="preserve">9- واردات دولفين للطاقة من الغاز الطبيعي  </t>
  </si>
  <si>
    <t>9-  Natural Gas  Imported by Dolphin Energy</t>
  </si>
  <si>
    <t>10 - طاقة مصافي التكرير في دولة الإمارات العربية المتحدة</t>
  </si>
  <si>
    <t>10 - UAE Refineries Capacity</t>
  </si>
  <si>
    <t>11 - الكميات المدخلة لمصافي التكرير في دولة الإمارات العربية المتحدة حسب النوع</t>
  </si>
  <si>
    <t>11 - UAE Refineries Input Quantities by Type</t>
  </si>
  <si>
    <t>12 - الكميات المدخلة لمصافي التكرير في دولة الإمارات العربية المتحدة حسب  المصفاة</t>
  </si>
  <si>
    <t xml:space="preserve">12 - UAE Refineries Input Quantities by refineries </t>
  </si>
  <si>
    <t xml:space="preserve">13 - إجمالي إنتاج المصافي من المنتجات البترولية في دولة الإمارات العربية المتحدة  </t>
  </si>
  <si>
    <t xml:space="preserve">13 - UAE Total Refineries Production of Petroleum Products </t>
  </si>
  <si>
    <t>14 - إنتاج المصافي من المنتجات البترولية في دولة الإمارات العربية المتحدة حسب المصفاة والمنتج</t>
  </si>
  <si>
    <t>14 - UAE Refineries Production of Petroleum Products  by Refinery &amp; Product</t>
  </si>
  <si>
    <t>15 - إنتاج المصافي من المنتجات البترولية في دولة الإمارات العربية المتحدة حسب المنتج</t>
  </si>
  <si>
    <t xml:space="preserve">15 - UAE Refineries Production of Petroleum Products by Product </t>
  </si>
  <si>
    <t>16 - إنتاج الغاز الطبيعي المسال ومنتجاته في دولة الإمارات العربية المتحدة</t>
  </si>
  <si>
    <t>16 - Production of Liquefied Natural Gas &amp; its  Products in UAE</t>
  </si>
  <si>
    <t xml:space="preserve">17 - إنتاج المنتجات البتروكيماوية -  مصدر البيانات  مركزالإحصاء أبوظبي </t>
  </si>
  <si>
    <t xml:space="preserve">17 - Petrochemical Products  </t>
  </si>
  <si>
    <t xml:space="preserve">18 - أهم واردات دولة الإمارات العربية المتحدة من المنتجات البترولية </t>
  </si>
  <si>
    <t>18 - The Most Important  Petroleum Products Import to UAE</t>
  </si>
  <si>
    <t>19 - إجمالي المبيعات من المنتجات البترولية في دولة الإمارات العربية المتحدة حسب الإمارة</t>
  </si>
  <si>
    <t>19 - UAE Total Sales of Petroleum Products by Emirate</t>
  </si>
  <si>
    <t>20- المبيعات من المنتجات البترولية في دولة الإمارات العربية المتحدة حسب المنتج</t>
  </si>
  <si>
    <t>20 - UAE Sales of Petroleum Products by Product</t>
  </si>
  <si>
    <t>21 - مبيعات المنتجات البترولية في دولة الإمارات العربية المتحدة حسب المنتج والإمارة</t>
  </si>
  <si>
    <t>21 - UAE Petroleum Products Sales by Product and Emirate</t>
  </si>
  <si>
    <t xml:space="preserve">22 - مبيعات المنتجات البتروكيماوية في أبوظبي - مصدر البيانات  مركزالإحصاء أبوظبي </t>
  </si>
  <si>
    <t xml:space="preserve">22 - Abu Dhabi sales of Petrochemical Products </t>
  </si>
  <si>
    <t>23 - صادرات دولة الامارات العربية المتحدة من المنتجات البترولية المكررة حسب المنتج</t>
  </si>
  <si>
    <t>23 - UAE Export of Refined Petroluem  Products</t>
  </si>
  <si>
    <t xml:space="preserve">24 - صادرات الغاز الطبيعي المسال ومنتجاته -  مصدر البيانات  مركزالإحصاء أبوظبي  </t>
  </si>
  <si>
    <t>24 - Exports of Liquefied Natural Gas &amp; its Products 2016</t>
  </si>
  <si>
    <t xml:space="preserve">25 - صادرات المنتجات البتروكيماوية -  مصدر البيانات  مركزالإحصاء أبوظبي </t>
  </si>
  <si>
    <t xml:space="preserve">25 - UAE Export of Petrochemical Products </t>
  </si>
  <si>
    <t>Table (25)</t>
  </si>
  <si>
    <t xml:space="preserve">   الناتج المحلي الإجمالي بالأسعار الجارية </t>
  </si>
  <si>
    <t xml:space="preserve">المصدر : الهيئة الاتحادية للتنافسية والإحصاء </t>
  </si>
  <si>
    <t>Source: Federal Competitiveness &amp; Statistical Authority</t>
  </si>
  <si>
    <t>الصادرات غير البترولية</t>
  </si>
  <si>
    <t>الصادرات البترولية</t>
  </si>
  <si>
    <t xml:space="preserve">الصادرات البترولية </t>
  </si>
  <si>
    <t xml:space="preserve">الصادرات غير بترولية وإعادة التصدير </t>
  </si>
  <si>
    <t xml:space="preserve">الصادرات غير البترولية وإعادة التصدير </t>
  </si>
  <si>
    <t>نفط خام</t>
  </si>
  <si>
    <t xml:space="preserve">غاز طبيعي </t>
  </si>
  <si>
    <t xml:space="preserve">منتجات بترولية </t>
  </si>
  <si>
    <t>Crude Oil Reserves  (Billion Barrel)</t>
  </si>
  <si>
    <t>Crude Oil Production  (Million Barrel \ Yearly )</t>
  </si>
  <si>
    <t>Natuarl Gas Reserves            (Trillion Cubic Metre)</t>
  </si>
  <si>
    <t>Natural Gas Production          (Billion Cubic Metre \ Yearly )</t>
  </si>
  <si>
    <t>النفط الخام Crude Oil</t>
  </si>
  <si>
    <t xml:space="preserve">سوائل الغاز الطبيعي NGLs </t>
  </si>
  <si>
    <t xml:space="preserve">المحروق </t>
  </si>
  <si>
    <t>أسيا والمحيط الهادي Asia &amp; Pacific</t>
  </si>
  <si>
    <t>أفريقيا Africa</t>
  </si>
  <si>
    <t>أمريكا الشمالية N.America</t>
  </si>
  <si>
    <t xml:space="preserve">  جدول(9)</t>
  </si>
  <si>
    <t>مليون قدم مكعب /سنويا</t>
  </si>
  <si>
    <t>MMSCUF  \ YEARLY</t>
  </si>
  <si>
    <t>مليون متر مكعب /سنويا</t>
  </si>
  <si>
    <t>MMSCUM  \ YEARLY</t>
  </si>
  <si>
    <t>N. G Export</t>
  </si>
  <si>
    <t xml:space="preserve">واردات الغاز الطبيعي </t>
  </si>
  <si>
    <t xml:space="preserve">النفط الخام </t>
  </si>
  <si>
    <t xml:space="preserve">المتكثفات </t>
  </si>
  <si>
    <t xml:space="preserve">أبوظبي الرويس </t>
  </si>
  <si>
    <t xml:space="preserve">دبي </t>
  </si>
  <si>
    <t>جدول (12)</t>
  </si>
  <si>
    <t xml:space="preserve">    الإجمالي      Total </t>
  </si>
  <si>
    <t xml:space="preserve">أبوظبي +الرويس </t>
  </si>
  <si>
    <t>Abu Dhabi+ Al Ruwais</t>
  </si>
  <si>
    <t xml:space="preserve">  أبوظبي+ الرويس </t>
  </si>
  <si>
    <t xml:space="preserve">  جدول (13)</t>
  </si>
  <si>
    <t>الزيوت والشحوم Lubricants</t>
  </si>
  <si>
    <t xml:space="preserve">  وقود الطائرات والكيروسين Jet Fuel &amp; kerosene    </t>
  </si>
  <si>
    <t xml:space="preserve">   أخرى  Other</t>
  </si>
  <si>
    <t>Other</t>
  </si>
  <si>
    <t>بنزين خالي من الرصاص  Unleaded gasoline</t>
  </si>
  <si>
    <t>جدول (16)</t>
  </si>
  <si>
    <t>Table (16)</t>
  </si>
  <si>
    <t xml:space="preserve"> إنتاج المصافي من المنتجات البترولية في دولة الإمارات العربية المتحدة حسب المنتج</t>
  </si>
  <si>
    <t>2015 - 2019</t>
  </si>
  <si>
    <t>جدول (15)</t>
  </si>
  <si>
    <t>Growth %</t>
  </si>
  <si>
    <t xml:space="preserve">النافتا Naphtha  </t>
  </si>
  <si>
    <t>بنزين خالي من الرصاص Unleaded gasoline</t>
  </si>
  <si>
    <t>وقود الطائرات والكيروسين Jet Fuel &amp; Kerosene</t>
  </si>
  <si>
    <t>وقود الطائرات والكيروسين</t>
  </si>
  <si>
    <t>زيت الوقود</t>
  </si>
  <si>
    <t>زيت الوقود *</t>
  </si>
  <si>
    <t>Fuel Oil *</t>
  </si>
  <si>
    <t xml:space="preserve">* المنتج لعامي 2017 - 2018 يشمل وقود الزيوت الثقيلة </t>
  </si>
  <si>
    <t>* Product in 2017 - 2018 includes heavy fuel \ SRR</t>
  </si>
  <si>
    <t xml:space="preserve">  جدول(16)</t>
  </si>
  <si>
    <t>adnoc</t>
  </si>
  <si>
    <t>sharjah</t>
  </si>
  <si>
    <t>na</t>
  </si>
  <si>
    <t xml:space="preserve">المصدر: شركة بترول أبوظبي الوطنية - أدنوك </t>
  </si>
  <si>
    <t>جدول(17)</t>
  </si>
  <si>
    <t>Table(17)</t>
  </si>
  <si>
    <t>بولي إثيلين</t>
  </si>
  <si>
    <t xml:space="preserve">Source: Abu Dhabi National Oil Company - ADNOC </t>
  </si>
  <si>
    <t xml:space="preserve"> اليوريا Urea </t>
  </si>
  <si>
    <t xml:space="preserve">وقود الطائرات Jet Fuel </t>
  </si>
  <si>
    <t>النافتا Naphatha</t>
  </si>
  <si>
    <t>الإجمالي Total</t>
  </si>
  <si>
    <t>opec</t>
  </si>
  <si>
    <t>Gasoline</t>
  </si>
  <si>
    <t>Naphtha</t>
  </si>
  <si>
    <t>Gas/Diesel Oil</t>
  </si>
  <si>
    <t>000b</t>
  </si>
  <si>
    <t>b</t>
  </si>
  <si>
    <t>mt</t>
  </si>
  <si>
    <t xml:space="preserve">  </t>
  </si>
  <si>
    <t>باقي الإمارات</t>
  </si>
  <si>
    <t>جدول (20)</t>
  </si>
  <si>
    <t xml:space="preserve">وقود الطائرات </t>
  </si>
  <si>
    <t>زيت الغاز / الديزل</t>
  </si>
  <si>
    <t>باقي المنتجات</t>
  </si>
  <si>
    <t>NGV - CNG</t>
  </si>
  <si>
    <t>Source:  Distribution Companies ( ADNOC - ENOC - EMARAT)</t>
  </si>
  <si>
    <t xml:space="preserve">باقي المنتجات </t>
  </si>
  <si>
    <t xml:space="preserve">  جدول (21)</t>
  </si>
  <si>
    <t>النافتا</t>
  </si>
  <si>
    <t xml:space="preserve">Naphtha </t>
  </si>
  <si>
    <t xml:space="preserve">أخرى </t>
  </si>
  <si>
    <t xml:space="preserve">Other </t>
  </si>
  <si>
    <t>ينزين خالي من الرصاص /98</t>
  </si>
  <si>
    <t>ينزين خالي من الرصاص /95</t>
  </si>
  <si>
    <t xml:space="preserve">ينزين خالي من الرصاص </t>
  </si>
  <si>
    <t xml:space="preserve">المصدر: شركة بترول أبوظبي الوطنية </t>
  </si>
  <si>
    <t>Source:  Abu Dhabi National Oil Company</t>
  </si>
  <si>
    <t>جدول (23)</t>
  </si>
  <si>
    <t xml:space="preserve">الزيوت والشحوم Lube </t>
  </si>
  <si>
    <t>أخرى Other</t>
  </si>
  <si>
    <t xml:space="preserve">  جدول(24)</t>
  </si>
  <si>
    <r>
      <t xml:space="preserve">خام داس </t>
    </r>
    <r>
      <rPr>
        <b/>
        <sz val="13"/>
        <rFont val="Droid Arabic Kufi"/>
        <family val="2"/>
      </rPr>
      <t>*</t>
    </r>
  </si>
  <si>
    <t>**خام أم اللولو</t>
  </si>
  <si>
    <t>Umm Lulu Crude**</t>
  </si>
  <si>
    <t>** بدأ إنتاج خام أم اللولو في أكتوبر 2018</t>
  </si>
  <si>
    <t>خام داس</t>
  </si>
  <si>
    <t xml:space="preserve"> خام دبي</t>
  </si>
  <si>
    <t xml:space="preserve">المتوسط السنوي </t>
  </si>
  <si>
    <t>One Tone of LNG = 51.35 Million BTU</t>
  </si>
  <si>
    <t>One Tone of Propane = 47.42 Million BTU</t>
  </si>
  <si>
    <t>One Tone of Butane =46.62 Million BTU</t>
  </si>
  <si>
    <t>One Tone of Pentane plus = 47.26 Million BTU</t>
  </si>
  <si>
    <t>الاستهلاك الذاتي</t>
  </si>
  <si>
    <t>الاستهلاك النهائي</t>
  </si>
  <si>
    <t>اجمالي الكهرباء المستهلكة</t>
  </si>
  <si>
    <t xml:space="preserve">  Own use</t>
  </si>
  <si>
    <t>Final Consumption</t>
  </si>
  <si>
    <t>Total Consumed Electricity</t>
  </si>
  <si>
    <t>بنزين خالي من الرصاص/98</t>
  </si>
  <si>
    <t>Unleaded Gasoline\98</t>
  </si>
  <si>
    <t>بنزين خالي من الرصاص/95</t>
  </si>
  <si>
    <t>Unleaded Gasoline\95</t>
  </si>
  <si>
    <t>E Plus 91</t>
  </si>
  <si>
    <t>مييل ثلاثي بيوتل أثير</t>
  </si>
  <si>
    <t>غاز السيارات</t>
  </si>
  <si>
    <t>CNG</t>
  </si>
  <si>
    <t xml:space="preserve">  جدول (26)</t>
  </si>
  <si>
    <t>جدول (27)</t>
  </si>
  <si>
    <t>26 - الأسعار المحلية للمنتجات البترولية في دولة الإمارات العربية المتحدة (أسعار التجزئة)</t>
  </si>
  <si>
    <t>27 - الأسعار العالمية  لخامات النفط المرجعية</t>
  </si>
  <si>
    <t xml:space="preserve">28 - اسعارصادرات خامات النفط في دولة الإمارات العربية المتحدة </t>
  </si>
  <si>
    <t xml:space="preserve">29 - أسعار صادرات الغاز الطبيعي المسال ومنتجاته من دولة الإمارات العربية المتحدة </t>
  </si>
  <si>
    <t xml:space="preserve">29 - UAE Export Prices of LNG &amp; its Products </t>
  </si>
  <si>
    <t>28 - UAE Crude Oil   Exports Prices</t>
  </si>
  <si>
    <t xml:space="preserve">27 - Crude Oil Global Benchmark Prices </t>
  </si>
  <si>
    <t xml:space="preserve">26 - UAE Domestic prices of Petroleum Products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</si>
</sst>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-;_-* #,##0.00\-;_-* &quot;-&quot;??_-;_-@_-"/>
    <numFmt numFmtId="165" formatCode="0.0"/>
    <numFmt numFmtId="166" formatCode="#,##0.0"/>
    <numFmt numFmtId="167" formatCode="#,##0.000"/>
    <numFmt numFmtId="168" formatCode="0.0%"/>
    <numFmt numFmtId="169" formatCode="_(* #,##0_);_(* \(#,##0\);_(* &quot;-&quot;??_);_(@_)"/>
    <numFmt numFmtId="170" formatCode="_-* #,##0_-;_-* #,##0\-;_-* &quot;-&quot;??_-;_-@_-"/>
    <numFmt numFmtId="171" formatCode="_-* #,##0.0_-;_-* #,##0.0\-;_-* &quot;-&quot;??_-;_-@_-"/>
  </numFmts>
  <fonts count="265">
    <font>
      <sz val="11"/>
      <color theme="1"/>
      <name val="Calibri"/>
      <family val="2"/>
      <scheme val="minor"/>
    </font>
    <font>
      <b/>
      <sz val="11"/>
      <color theme="7" tint="-0.499984740745262"/>
      <name val="Arial"/>
      <family val="2"/>
    </font>
    <font>
      <sz val="11"/>
      <color theme="7" tint="-0.499984740745262"/>
      <name val="Calibri"/>
      <family val="2"/>
      <scheme val="minor"/>
    </font>
    <font>
      <b/>
      <sz val="12"/>
      <color theme="7" tint="-0.499984740745262"/>
      <name val="Arial"/>
      <family val="2"/>
    </font>
    <font>
      <sz val="11"/>
      <color indexed="1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sz val="11"/>
      <color theme="7" tint="-0.249977111117893"/>
      <name val="Arial"/>
      <family val="2"/>
    </font>
    <font>
      <sz val="10"/>
      <color theme="7" tint="-0.249977111117893"/>
      <name val="Arial"/>
      <family val="2"/>
    </font>
    <font>
      <b/>
      <sz val="11"/>
      <color indexed="18"/>
      <name val="Arial"/>
      <family val="2"/>
    </font>
    <font>
      <b/>
      <sz val="11"/>
      <color theme="7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60"/>
      <name val="Arial"/>
      <family val="2"/>
    </font>
    <font>
      <sz val="11"/>
      <color indexed="60"/>
      <name val="Arial"/>
      <family val="2"/>
    </font>
    <font>
      <b/>
      <sz val="12"/>
      <color indexed="62"/>
      <name val="Arial"/>
      <family val="2"/>
    </font>
    <font>
      <sz val="11"/>
      <color indexed="62"/>
      <name val="Arial"/>
      <family val="2"/>
    </font>
    <font>
      <sz val="16"/>
      <color theme="1"/>
      <name val="Calibri"/>
      <family val="2"/>
      <scheme val="minor"/>
    </font>
    <font>
      <b/>
      <sz val="12"/>
      <color indexed="18"/>
      <name val="Arial"/>
      <family val="2"/>
    </font>
    <font>
      <sz val="12"/>
      <color theme="7" tint="-0.499984740745262"/>
      <name val="Arial"/>
      <family val="2"/>
    </font>
    <font>
      <sz val="10"/>
      <color indexed="62"/>
      <name val="Arial"/>
      <family val="2"/>
    </font>
    <font>
      <sz val="14"/>
      <color theme="7" tint="-0.499984740745262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20"/>
      <color indexed="60"/>
      <name val="Arial"/>
      <family val="2"/>
    </font>
    <font>
      <b/>
      <sz val="10"/>
      <color indexed="18"/>
      <name val="Arial"/>
      <family val="2"/>
    </font>
    <font>
      <b/>
      <sz val="10"/>
      <color indexed="6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b/>
      <sz val="10"/>
      <color rgb="FFFF0000"/>
      <name val="Arial"/>
      <family val="2"/>
    </font>
    <font>
      <b/>
      <sz val="12"/>
      <color theme="3" tint="-0.249977111117893"/>
      <name val="Arial"/>
      <family val="2"/>
    </font>
    <font>
      <b/>
      <sz val="11"/>
      <color theme="3" tint="-0.249977111117893"/>
      <name val="Arial"/>
      <family val="2"/>
    </font>
    <font>
      <b/>
      <sz val="11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Arial"/>
      <family val="2"/>
    </font>
    <font>
      <b/>
      <i/>
      <sz val="18"/>
      <color theme="3" tint="-0.249977111117893"/>
      <name val="Arial"/>
      <family val="2"/>
    </font>
    <font>
      <b/>
      <sz val="10"/>
      <color theme="3" tint="-0.499984740745262"/>
      <name val="Arial"/>
      <family val="2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3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6"/>
      <color theme="0"/>
      <name val="Arial"/>
      <family val="2"/>
    </font>
    <font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MS Sans Serif"/>
      <family val="2"/>
    </font>
    <font>
      <b/>
      <sz val="12"/>
      <color theme="9" tint="-0.499984740745262"/>
      <name val="Arial"/>
      <family val="2"/>
    </font>
    <font>
      <sz val="11"/>
      <color rgb="FF00B050"/>
      <name val="Calibri"/>
      <family val="2"/>
      <scheme val="minor"/>
    </font>
    <font>
      <b/>
      <sz val="13"/>
      <name val="Arial"/>
      <family val="2"/>
    </font>
    <font>
      <b/>
      <sz val="12"/>
      <color rgb="FFC00000"/>
      <name val="Arial"/>
      <family val="2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</font>
    <font>
      <b/>
      <sz val="16"/>
      <name val="Calibri"/>
      <family val="2"/>
      <scheme val="minor"/>
    </font>
    <font>
      <sz val="12"/>
      <color rgb="FFFF0000"/>
      <name val="Arial"/>
      <family val="2"/>
    </font>
    <font>
      <b/>
      <sz val="11"/>
      <name val="Arial"/>
      <family val="2"/>
    </font>
    <font>
      <b/>
      <sz val="12"/>
      <color theme="0" tint="-0.499984740745262"/>
      <name val="Arial"/>
      <family val="2"/>
    </font>
    <font>
      <sz val="12"/>
      <color theme="0" tint="-0.499984740745262"/>
      <name val="Arial"/>
      <family val="2"/>
    </font>
    <font>
      <sz val="11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2"/>
      <name val="Droid Arabic Kufi"/>
      <family val="2"/>
    </font>
    <font>
      <b/>
      <sz val="18"/>
      <name val="Open Sans Hebrew Condensed"/>
    </font>
    <font>
      <b/>
      <sz val="12"/>
      <name val="Open Sans Hebrew Condensed"/>
    </font>
    <font>
      <b/>
      <sz val="16"/>
      <name val="Open Sans Hebrew Condensed"/>
    </font>
    <font>
      <b/>
      <sz val="14"/>
      <name val="Open Sans Hebrew Condensed"/>
    </font>
    <font>
      <b/>
      <sz val="14"/>
      <name val="Droid Arabic Kufi"/>
      <family val="2"/>
    </font>
    <font>
      <b/>
      <sz val="14"/>
      <name val="Open Sans Hebrew"/>
    </font>
    <font>
      <b/>
      <sz val="11"/>
      <name val="Droid Arabic Kufi"/>
      <family val="2"/>
    </font>
    <font>
      <b/>
      <sz val="10"/>
      <name val="Droid Arabic Kufi"/>
      <family val="2"/>
    </font>
    <font>
      <sz val="10"/>
      <name val="Droid Arabic Kufi"/>
      <family val="2"/>
    </font>
    <font>
      <sz val="14"/>
      <name val="Open Sans Hebrew Condensed"/>
    </font>
    <font>
      <sz val="12"/>
      <name val="Open Sans Hebrew Condensed"/>
    </font>
    <font>
      <sz val="11"/>
      <name val="Open Sans Hebrew Condensed"/>
    </font>
    <font>
      <sz val="10"/>
      <name val="Open Sans Hebrew Condensed"/>
    </font>
    <font>
      <b/>
      <sz val="12"/>
      <color theme="0" tint="-0.499984740745262"/>
      <name val="Open Sans Hebrew Condensed"/>
    </font>
    <font>
      <b/>
      <sz val="14"/>
      <color theme="9" tint="-0.499984740745262"/>
      <name val="Open Sans Hebrew Condensed"/>
    </font>
    <font>
      <b/>
      <sz val="11"/>
      <name val="Open Sans Hebrew Condensed"/>
    </font>
    <font>
      <b/>
      <sz val="10"/>
      <name val="Open Sans Hebrew Condensed"/>
    </font>
    <font>
      <sz val="10"/>
      <color theme="0" tint="-0.499984740745262"/>
      <name val="Droid Arabic Kufi"/>
      <family val="2"/>
    </font>
    <font>
      <sz val="16"/>
      <name val="Open Sans Hebrew Condensed"/>
    </font>
    <font>
      <sz val="11"/>
      <color theme="0" tint="-0.499984740745262"/>
      <name val="Open Sans Hebrew Condensed"/>
    </font>
    <font>
      <b/>
      <sz val="11"/>
      <name val="Open Sans Hebrew"/>
    </font>
    <font>
      <sz val="11"/>
      <name val="Open Sans Hebrew"/>
    </font>
    <font>
      <b/>
      <sz val="12"/>
      <name val="Open Sans Hebrew"/>
    </font>
    <font>
      <sz val="11"/>
      <color theme="1"/>
      <name val="Open Sans Hebrew Condensed"/>
    </font>
    <font>
      <sz val="9"/>
      <name val="Droid Arabic Kufi"/>
      <family val="2"/>
    </font>
    <font>
      <sz val="14"/>
      <name val="Open Sans Hebrew"/>
    </font>
    <font>
      <b/>
      <sz val="10"/>
      <color theme="0" tint="-0.499984740745262"/>
      <name val="Droid Arabic Kufi"/>
      <family val="2"/>
    </font>
    <font>
      <b/>
      <sz val="13"/>
      <name val="Open Sans Hebrew Condensed"/>
    </font>
    <font>
      <b/>
      <sz val="9"/>
      <name val="Droid Arabic Kufi"/>
      <family val="2"/>
    </font>
    <font>
      <b/>
      <sz val="10"/>
      <color theme="0" tint="-0.499984740745262"/>
      <name val="Open Sans Hebrew Condensed"/>
    </font>
    <font>
      <b/>
      <sz val="11"/>
      <color theme="9" tint="-0.499984740745262"/>
      <name val="Open Sans Hebrew Condensed"/>
    </font>
    <font>
      <b/>
      <sz val="16"/>
      <color theme="7" tint="-0.499984740745262"/>
      <name val="Open Sans Hebrew Condensed"/>
    </font>
    <font>
      <b/>
      <sz val="20"/>
      <color rgb="FF00B050"/>
      <name val="Open Sans Hebrew Condensed"/>
    </font>
    <font>
      <b/>
      <sz val="20"/>
      <color rgb="FFFF0000"/>
      <name val="Open Sans Hebrew Condensed"/>
    </font>
    <font>
      <b/>
      <sz val="10"/>
      <color theme="9" tint="-0.499984740745262"/>
      <name val="Droid Arabic Kufi"/>
      <family val="2"/>
    </font>
    <font>
      <sz val="11"/>
      <color theme="1"/>
      <name val="Droid Arabic Kufi"/>
      <family val="2"/>
    </font>
    <font>
      <sz val="10"/>
      <color rgb="FFFF0000"/>
      <name val="Droid Arabic Kufi"/>
      <family val="2"/>
    </font>
    <font>
      <sz val="12"/>
      <color rgb="FFFF0000"/>
      <name val="Open Sans Hebrew Condensed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0"/>
      <name val="Droid Arabic Kufi"/>
      <family val="2"/>
    </font>
    <font>
      <sz val="14"/>
      <color theme="0"/>
      <name val="Open Sans Hebrew Condensed"/>
    </font>
    <font>
      <b/>
      <sz val="10"/>
      <name val="Calibri"/>
      <family val="2"/>
      <scheme val="minor"/>
    </font>
    <font>
      <sz val="14"/>
      <color theme="0" tint="-0.499984740745262"/>
      <name val="Open Sans Hebrew Condensed"/>
    </font>
    <font>
      <b/>
      <sz val="11"/>
      <color indexed="62"/>
      <name val="Arial"/>
      <family val="2"/>
    </font>
    <font>
      <b/>
      <sz val="12"/>
      <color rgb="FF924900"/>
      <name val="Calibri"/>
      <family val="2"/>
      <scheme val="minor"/>
    </font>
    <font>
      <b/>
      <sz val="18"/>
      <name val="Open Sans Hebrew"/>
    </font>
    <font>
      <b/>
      <sz val="12"/>
      <color theme="0"/>
      <name val="Open Sans Hebrew Condensed"/>
    </font>
    <font>
      <sz val="11"/>
      <color rgb="FFFF0000"/>
      <name val="Arial"/>
      <family val="2"/>
    </font>
    <font>
      <b/>
      <sz val="20"/>
      <name val="Arial"/>
      <family val="2"/>
    </font>
    <font>
      <sz val="9"/>
      <color theme="7" tint="-0.49998474074526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MS Sans Serif"/>
      <family val="2"/>
      <charset val="178"/>
    </font>
    <font>
      <sz val="8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charset val="178"/>
      <scheme val="minor"/>
    </font>
    <font>
      <b/>
      <sz val="12"/>
      <color rgb="FF215967"/>
      <name val="Arial"/>
      <family val="2"/>
    </font>
    <font>
      <b/>
      <sz val="10"/>
      <color rgb="FF215967"/>
      <name val="Arial"/>
      <family val="2"/>
    </font>
    <font>
      <b/>
      <sz val="12"/>
      <color theme="1"/>
      <name val="Sakkal Majalla"/>
    </font>
    <font>
      <b/>
      <sz val="12"/>
      <color rgb="FFFFFFFF"/>
      <name val="Sakkal Majalla"/>
    </font>
    <font>
      <sz val="10"/>
      <color theme="1"/>
      <name val="Sakkal Majalla"/>
    </font>
    <font>
      <sz val="12"/>
      <color theme="1"/>
      <name val="Sakkal Majalla"/>
    </font>
    <font>
      <sz val="12"/>
      <color theme="1"/>
      <name val="Wingdings"/>
      <charset val="2"/>
    </font>
    <font>
      <b/>
      <sz val="12"/>
      <color theme="8" tint="-0.499984740745262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sz val="10"/>
      <color theme="0"/>
      <name val="Calibri"/>
      <family val="2"/>
      <charset val="178"/>
      <scheme val="minor"/>
    </font>
    <font>
      <sz val="10"/>
      <name val="Calibri"/>
      <family val="2"/>
      <charset val="178"/>
      <scheme val="minor"/>
    </font>
    <font>
      <sz val="10"/>
      <color rgb="FF000000"/>
      <name val="Calibri"/>
      <family val="2"/>
    </font>
    <font>
      <sz val="10"/>
      <color theme="7" tint="-0.249977111117893"/>
      <name val="Calibri"/>
      <family val="2"/>
      <charset val="178"/>
      <scheme val="minor"/>
    </font>
    <font>
      <sz val="10"/>
      <color theme="7"/>
      <name val="Calibri"/>
      <family val="2"/>
      <charset val="178"/>
      <scheme val="minor"/>
    </font>
    <font>
      <sz val="10"/>
      <color theme="9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8"/>
      <color theme="1"/>
      <name val="Sakkal Majalla"/>
    </font>
    <font>
      <sz val="10"/>
      <color rgb="FF000000"/>
      <name val="Sakkal Majalla"/>
    </font>
    <font>
      <b/>
      <sz val="10"/>
      <color rgb="FFFFFFFF"/>
      <name val="Arial"/>
      <family val="2"/>
    </font>
    <font>
      <b/>
      <sz val="8"/>
      <color rgb="FFFFFFFF"/>
      <name val="Arial"/>
      <family val="2"/>
    </font>
    <font>
      <sz val="10"/>
      <color rgb="FF000000"/>
      <name val="Arial"/>
      <family val="2"/>
    </font>
    <font>
      <sz val="14"/>
      <color theme="1"/>
      <name val="Sakkal Majalla"/>
    </font>
    <font>
      <vertAlign val="superscript"/>
      <sz val="10"/>
      <color theme="1"/>
      <name val="Sakkal Majalla"/>
    </font>
    <font>
      <sz val="12"/>
      <color theme="1"/>
      <name val="Calibri"/>
      <family val="2"/>
      <scheme val="minor"/>
    </font>
    <font>
      <b/>
      <sz val="8"/>
      <name val="Open Sans Hebrew Condensed"/>
    </font>
    <font>
      <sz val="12"/>
      <color rgb="FFFFFFFF"/>
      <name val="Times New Roman"/>
      <family val="1"/>
    </font>
    <font>
      <sz val="10"/>
      <color theme="1"/>
      <name val="Arial"/>
      <family val="2"/>
    </font>
    <font>
      <b/>
      <sz val="12"/>
      <color rgb="FF000000"/>
      <name val="Sakkal Majalla"/>
    </font>
    <font>
      <b/>
      <sz val="10"/>
      <color rgb="FFFFFFFF"/>
      <name val="Sakkal Majalla"/>
    </font>
    <font>
      <sz val="9"/>
      <color rgb="FF000000"/>
      <name val="Sakkal Majalla"/>
    </font>
    <font>
      <sz val="12"/>
      <color rgb="FF000000"/>
      <name val="Sakkal Majalla"/>
    </font>
    <font>
      <b/>
      <sz val="11"/>
      <color theme="8" tint="-0.499984740745262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0"/>
      <name val="Open Sans Hebrew Condensed"/>
    </font>
    <font>
      <sz val="10"/>
      <color theme="1"/>
      <name val="Open Sans Hebrew Condensed"/>
    </font>
    <font>
      <b/>
      <sz val="8"/>
      <name val="Droid Arabic Kufi"/>
      <family val="2"/>
    </font>
    <font>
      <sz val="12"/>
      <name val="Arial"/>
      <family val="2"/>
    </font>
    <font>
      <b/>
      <sz val="24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2"/>
      <color theme="1"/>
      <name val="Sakkal Majalla"/>
    </font>
    <font>
      <sz val="7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12"/>
      <color theme="1"/>
      <name val="Symbol"/>
      <family val="1"/>
      <charset val="2"/>
    </font>
    <font>
      <sz val="11"/>
      <color theme="1"/>
      <name val="Symbol"/>
      <family val="1"/>
      <charset val="2"/>
    </font>
    <font>
      <sz val="11"/>
      <color theme="1"/>
      <name val="Sakkal Majalla"/>
    </font>
    <font>
      <b/>
      <sz val="11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 tint="-0.499984740745262"/>
      <name val="Open Sans Hebrew"/>
    </font>
    <font>
      <b/>
      <sz val="11"/>
      <color theme="1"/>
      <name val="Sakkal Majalla"/>
    </font>
    <font>
      <b/>
      <sz val="11"/>
      <color theme="0"/>
      <name val="Calibri"/>
      <family val="2"/>
      <scheme val="minor"/>
    </font>
    <font>
      <b/>
      <sz val="11"/>
      <name val="Sakkal Majalla"/>
    </font>
    <font>
      <sz val="11"/>
      <color theme="3" tint="-0.249977111117893"/>
      <name val="Calibri"/>
      <family val="2"/>
      <scheme val="minor"/>
    </font>
    <font>
      <sz val="8"/>
      <color theme="0"/>
      <name val="Arial"/>
      <family val="2"/>
    </font>
    <font>
      <sz val="11"/>
      <color theme="7" tint="-0.499984740745262"/>
      <name val="Arial"/>
      <family val="2"/>
    </font>
    <font>
      <b/>
      <sz val="8"/>
      <color rgb="FFFF0000"/>
      <name val="Calibri"/>
      <family val="2"/>
      <scheme val="minor"/>
    </font>
    <font>
      <b/>
      <sz val="8"/>
      <color rgb="FF7030A0"/>
      <name val="Arial"/>
      <family val="2"/>
    </font>
    <font>
      <sz val="8"/>
      <color rgb="FF7030A0"/>
      <name val="Arial"/>
      <family val="2"/>
    </font>
    <font>
      <sz val="8"/>
      <color rgb="FF7030A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3"/>
      <name val="Droid Arabic Kufi"/>
      <family val="2"/>
    </font>
    <font>
      <sz val="12"/>
      <color theme="0" tint="-0.499984740745262"/>
      <name val="Open Sans Hebrew Condensed"/>
    </font>
    <font>
      <b/>
      <sz val="14"/>
      <color theme="7" tint="-0.499984740745262"/>
      <name val="Arial"/>
      <family val="2"/>
    </font>
    <font>
      <b/>
      <sz val="14"/>
      <color theme="0"/>
      <name val="Arial"/>
      <family val="2"/>
    </font>
    <font>
      <sz val="14"/>
      <color theme="0"/>
      <name val="Calibri"/>
      <family val="2"/>
    </font>
    <font>
      <b/>
      <sz val="14"/>
      <color rgb="FFFF0000"/>
      <name val="Arial"/>
      <family val="2"/>
    </font>
    <font>
      <sz val="10"/>
      <color theme="0"/>
      <name val="Open Sans Hebrew Condensed"/>
    </font>
    <font>
      <sz val="14"/>
      <color rgb="FFFF0000"/>
      <name val="Calibri"/>
      <family val="2"/>
    </font>
    <font>
      <b/>
      <sz val="12"/>
      <color rgb="FFFF0000"/>
      <name val="Arial"/>
      <family val="2"/>
    </font>
    <font>
      <sz val="14"/>
      <color theme="9" tint="-0.49998474074526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indexed="18"/>
      <name val="Arial"/>
      <family val="2"/>
    </font>
    <font>
      <b/>
      <sz val="16"/>
      <color theme="9" tint="-0.499984740745262"/>
      <name val="Open Sans Hebrew Condensed"/>
    </font>
    <font>
      <sz val="11"/>
      <color indexed="23"/>
      <name val="Arial"/>
      <family val="2"/>
    </font>
    <font>
      <b/>
      <sz val="14"/>
      <color theme="9" tint="-0.499984740745262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1"/>
      <color rgb="FFC00000"/>
      <name val="Calibri"/>
      <family val="2"/>
      <scheme val="minor"/>
    </font>
    <font>
      <b/>
      <sz val="8"/>
      <color theme="1"/>
      <name val="Droid Arabic Kufi"/>
      <family val="2"/>
    </font>
    <font>
      <b/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theme="0" tint="-0.499984740745262"/>
      <name val="Open Sans Hebrew Condensed"/>
    </font>
    <font>
      <b/>
      <sz val="14"/>
      <color theme="0"/>
      <name val="Open Sans Hebrew Condensed"/>
    </font>
    <font>
      <sz val="14"/>
      <name val="Cambria"/>
      <family val="1"/>
      <scheme val="major"/>
    </font>
    <font>
      <sz val="12"/>
      <name val="Cambria"/>
      <family val="1"/>
      <scheme val="major"/>
    </font>
    <font>
      <sz val="10"/>
      <color rgb="FFFF0000"/>
      <name val="Calibri"/>
      <family val="2"/>
      <scheme val="minor"/>
    </font>
    <font>
      <b/>
      <sz val="14"/>
      <color rgb="FFFF0000"/>
      <name val="Open Sans Hebrew Condensed"/>
    </font>
    <font>
      <b/>
      <sz val="9"/>
      <color rgb="FFFF0000"/>
      <name val="Droid Arabic Kufi"/>
      <family val="2"/>
    </font>
    <font>
      <sz val="14"/>
      <color rgb="FFFF0000"/>
      <name val="Open Sans Hebrew Condensed"/>
    </font>
    <font>
      <b/>
      <sz val="11"/>
      <color rgb="FFC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0"/>
      <name val="Arial"/>
      <family val="2"/>
    </font>
    <font>
      <b/>
      <sz val="12"/>
      <color rgb="FF00B050"/>
      <name val="Arial"/>
      <family val="2"/>
    </font>
    <font>
      <sz val="14"/>
      <color rgb="FF00B050"/>
      <name val="Arial"/>
      <family val="2"/>
    </font>
    <font>
      <b/>
      <sz val="18"/>
      <name val="Arial"/>
      <family val="2"/>
    </font>
    <font>
      <b/>
      <sz val="9"/>
      <color theme="0"/>
      <name val="Rial"/>
    </font>
    <font>
      <b/>
      <sz val="16"/>
      <color theme="0"/>
      <name val="Calibri"/>
      <family val="2"/>
      <scheme val="minor"/>
    </font>
    <font>
      <b/>
      <sz val="10"/>
      <color theme="0"/>
      <name val="Times New Roman"/>
      <family val="1"/>
    </font>
    <font>
      <b/>
      <sz val="11"/>
      <color theme="0"/>
      <name val="Times New Roman"/>
      <family val="1"/>
    </font>
    <font>
      <b/>
      <sz val="9"/>
      <color theme="1"/>
      <name val="Droid Arabic Kufi"/>
      <family val="2"/>
    </font>
    <font>
      <b/>
      <sz val="14"/>
      <color rgb="FFC00000"/>
      <name val="Calibri"/>
      <family val="2"/>
      <scheme val="minor"/>
    </font>
    <font>
      <sz val="16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Open Sans Hebrew Condensed"/>
    </font>
    <font>
      <sz val="10"/>
      <color theme="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sz val="12"/>
      <name val="Calibri"/>
      <family val="2"/>
      <scheme val="minor"/>
    </font>
    <font>
      <b/>
      <sz val="10"/>
      <name val="Sakkal Majalla"/>
    </font>
    <font>
      <sz val="18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rgb="FF00B050"/>
      <name val="Arial"/>
      <family val="2"/>
    </font>
    <font>
      <b/>
      <sz val="20"/>
      <color indexed="8"/>
      <name val="Arial"/>
      <family val="2"/>
    </font>
    <font>
      <b/>
      <sz val="12"/>
      <color indexed="60"/>
      <name val="Arial"/>
      <family val="2"/>
    </font>
    <font>
      <b/>
      <sz val="11"/>
      <color rgb="FFFFFFFF"/>
      <name val="Arial"/>
      <family val="2"/>
    </font>
    <font>
      <sz val="10"/>
      <color theme="1"/>
      <name val="Times New Roman"/>
      <family val="1"/>
    </font>
    <font>
      <b/>
      <sz val="9"/>
      <color rgb="FFFF0000"/>
      <name val="Arial"/>
      <family val="2"/>
    </font>
    <font>
      <sz val="14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9"/>
      </patternFill>
    </fill>
    <fill>
      <patternFill patternType="solid">
        <fgColor theme="0"/>
        <bgColor auto="1"/>
      </patternFill>
    </fill>
    <fill>
      <gradientFill type="path" left="0.5" right="0.5" top="0.5" bottom="0.5">
        <stop position="0">
          <color theme="0"/>
        </stop>
        <stop position="1">
          <color rgb="FFEFF9B5"/>
        </stop>
      </gradient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75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215967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215868"/>
        <bgColor indexed="64"/>
      </patternFill>
    </fill>
    <fill>
      <patternFill patternType="solid">
        <fgColor rgb="FFD2A00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/>
      <bottom style="medium">
        <color rgb="FFD9D9D9"/>
      </bottom>
      <diagonal/>
    </border>
    <border>
      <left/>
      <right style="thick">
        <color rgb="FFFFFFFF"/>
      </right>
      <top/>
      <bottom style="medium">
        <color rgb="FFD9D9D9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medium">
        <color rgb="FFD9D9D9"/>
      </top>
      <bottom style="thick">
        <color rgb="FFFFFFFF"/>
      </bottom>
      <diagonal/>
    </border>
    <border>
      <left/>
      <right/>
      <top style="medium">
        <color rgb="FFD9D9D9"/>
      </top>
      <bottom style="thick">
        <color rgb="FFFFFFFF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ck">
        <color rgb="FFFFFFFF"/>
      </left>
      <right/>
      <top/>
      <bottom style="medium">
        <color rgb="FFFFFFFF"/>
      </bottom>
      <diagonal/>
    </border>
    <border>
      <left style="thick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ck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medium">
        <color theme="0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FFFF"/>
      </left>
      <right style="thick">
        <color rgb="FFFFFFFF"/>
      </right>
      <top style="thick">
        <color rgb="FFFFFFFF"/>
      </top>
      <bottom/>
      <diagonal/>
    </border>
    <border>
      <left/>
      <right/>
      <top style="thick">
        <color rgb="FFFFFFFF"/>
      </top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medium">
        <color rgb="FFD9D9D9"/>
      </bottom>
      <diagonal/>
    </border>
    <border>
      <left style="thick">
        <color rgb="FFFFFFFF"/>
      </left>
      <right style="thick">
        <color rgb="FFFFFFFF"/>
      </right>
      <top style="medium">
        <color rgb="FFFFFFFF"/>
      </top>
      <bottom style="thick">
        <color rgb="FFFFFFFF"/>
      </bottom>
      <diagonal/>
    </border>
    <border>
      <left style="thick">
        <color rgb="FFFFFFFF"/>
      </left>
      <right style="medium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 style="thick">
        <color rgb="FFFFFFFF"/>
      </left>
      <right style="thick">
        <color rgb="FFFFFFFF"/>
      </right>
      <top/>
      <bottom style="medium">
        <color rgb="FFFFFFFF"/>
      </bottom>
      <diagonal/>
    </border>
    <border>
      <left/>
      <right style="thick">
        <color rgb="FFFFFFFF"/>
      </right>
      <top style="medium">
        <color rgb="FFD9D9D9"/>
      </top>
      <bottom style="thick">
        <color rgb="FFFFFFFF"/>
      </bottom>
      <diagonal/>
    </border>
    <border>
      <left style="medium">
        <color rgb="FFFFFFFF"/>
      </left>
      <right/>
      <top style="thick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thick">
        <color rgb="FFFFFFFF"/>
      </left>
      <right style="thick">
        <color rgb="FFFFFFFF"/>
      </right>
      <top style="medium">
        <color rgb="FFFFFFFF"/>
      </top>
      <bottom/>
      <diagonal/>
    </border>
    <border>
      <left style="thick">
        <color rgb="FFFFFFFF"/>
      </left>
      <right/>
      <top style="medium">
        <color rgb="FFFFFFFF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0" fontId="23" fillId="0" borderId="0"/>
    <xf numFmtId="43" fontId="113" fillId="0" borderId="0" applyFont="0" applyFill="0" applyBorder="0" applyAlignment="0" applyProtection="0"/>
    <xf numFmtId="0" fontId="56" fillId="0" borderId="0"/>
    <xf numFmtId="0" fontId="129" fillId="0" borderId="0"/>
    <xf numFmtId="0" fontId="136" fillId="0" borderId="0"/>
    <xf numFmtId="164" fontId="13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13" fillId="0" borderId="0" applyFont="0" applyFill="0" applyBorder="0" applyAlignment="0" applyProtection="0"/>
    <xf numFmtId="0" fontId="56" fillId="0" borderId="0"/>
  </cellStyleXfs>
  <cellXfs count="952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Border="1"/>
    <xf numFmtId="0" fontId="11" fillId="0" borderId="0" xfId="0" applyFont="1" applyAlignment="1">
      <alignment horizontal="right" readingOrder="1"/>
    </xf>
    <xf numFmtId="0" fontId="4" fillId="0" borderId="0" xfId="0" applyFont="1"/>
    <xf numFmtId="0" fontId="4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" fillId="0" borderId="0" xfId="0" applyFont="1" applyAlignment="1">
      <alignment horizontal="right" readingOrder="2"/>
    </xf>
    <xf numFmtId="0" fontId="0" fillId="3" borderId="0" xfId="0" applyFill="1"/>
    <xf numFmtId="0" fontId="19" fillId="4" borderId="0" xfId="0" applyFont="1" applyFill="1" applyBorder="1" applyAlignment="1">
      <alignment horizontal="right"/>
    </xf>
    <xf numFmtId="3" fontId="19" fillId="4" borderId="0" xfId="0" applyNumberFormat="1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" fillId="3" borderId="0" xfId="0" applyFont="1" applyFill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9" fillId="0" borderId="0" xfId="0" applyFont="1"/>
    <xf numFmtId="0" fontId="23" fillId="0" borderId="0" xfId="0" applyFont="1"/>
    <xf numFmtId="0" fontId="24" fillId="0" borderId="0" xfId="0" applyFont="1" applyAlignment="1">
      <alignment horizontal="right" readingOrder="2"/>
    </xf>
    <xf numFmtId="0" fontId="25" fillId="0" borderId="0" xfId="0" applyFont="1"/>
    <xf numFmtId="0" fontId="18" fillId="0" borderId="0" xfId="0" applyFont="1"/>
    <xf numFmtId="0" fontId="23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7" fillId="7" borderId="0" xfId="0" applyFont="1" applyFill="1" applyAlignment="1">
      <alignment horizontal="center"/>
    </xf>
    <xf numFmtId="3" fontId="22" fillId="3" borderId="0" xfId="0" applyNumberFormat="1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horizontal="left"/>
    </xf>
    <xf numFmtId="0" fontId="28" fillId="2" borderId="0" xfId="0" applyFont="1" applyFill="1" applyBorder="1" applyAlignment="1">
      <alignment horizontal="right" vertical="center"/>
    </xf>
    <xf numFmtId="0" fontId="29" fillId="2" borderId="0" xfId="0" applyFont="1" applyFill="1" applyBorder="1" applyAlignment="1">
      <alignment horizontal="center" vertical="center"/>
    </xf>
    <xf numFmtId="0" fontId="30" fillId="0" borderId="0" xfId="0" applyFont="1"/>
    <xf numFmtId="0" fontId="20" fillId="3" borderId="0" xfId="0" applyFont="1" applyFill="1" applyBorder="1" applyAlignment="1">
      <alignment horizontal="right" vertical="center" readingOrder="2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8" fillId="0" borderId="0" xfId="0" applyFont="1"/>
    <xf numFmtId="0" fontId="37" fillId="3" borderId="0" xfId="0" applyFont="1" applyFill="1" applyBorder="1" applyAlignment="1">
      <alignment horizontal="right" vertical="center" readingOrder="2"/>
    </xf>
    <xf numFmtId="0" fontId="35" fillId="0" borderId="0" xfId="0" applyFont="1" applyAlignment="1">
      <alignment horizontal="right" readingOrder="2"/>
    </xf>
    <xf numFmtId="0" fontId="41" fillId="2" borderId="0" xfId="0" applyFont="1" applyFill="1" applyBorder="1" applyAlignment="1">
      <alignment horizontal="center" vertical="center"/>
    </xf>
    <xf numFmtId="0" fontId="36" fillId="0" borderId="0" xfId="0" applyFont="1" applyAlignment="1">
      <alignment horizontal="left" readingOrder="1"/>
    </xf>
    <xf numFmtId="0" fontId="36" fillId="0" borderId="0" xfId="0" applyFont="1" applyBorder="1"/>
    <xf numFmtId="0" fontId="40" fillId="3" borderId="0" xfId="0" applyFont="1" applyFill="1" applyBorder="1" applyAlignment="1">
      <alignment horizontal="center"/>
    </xf>
    <xf numFmtId="166" fontId="39" fillId="3" borderId="0" xfId="0" applyNumberFormat="1" applyFont="1" applyFill="1" applyBorder="1" applyAlignment="1">
      <alignment horizontal="left" vertical="center"/>
    </xf>
    <xf numFmtId="0" fontId="43" fillId="0" borderId="0" xfId="0" applyFont="1"/>
    <xf numFmtId="0" fontId="44" fillId="0" borderId="0" xfId="0" applyFont="1"/>
    <xf numFmtId="0" fontId="44" fillId="3" borderId="0" xfId="0" applyFont="1" applyFill="1" applyBorder="1"/>
    <xf numFmtId="0" fontId="44" fillId="0" borderId="0" xfId="0" applyFont="1" applyAlignment="1">
      <alignment horizontal="center"/>
    </xf>
    <xf numFmtId="3" fontId="44" fillId="0" borderId="0" xfId="0" applyNumberFormat="1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52" fillId="3" borderId="0" xfId="0" applyFont="1" applyFill="1" applyBorder="1" applyAlignment="1">
      <alignment horizontal="right" vertical="center"/>
    </xf>
    <xf numFmtId="0" fontId="53" fillId="3" borderId="0" xfId="0" applyFont="1" applyFill="1" applyBorder="1" applyAlignment="1">
      <alignment horizontal="center" vertical="center"/>
    </xf>
    <xf numFmtId="0" fontId="58" fillId="0" borderId="0" xfId="0" applyFont="1"/>
    <xf numFmtId="0" fontId="0" fillId="0" borderId="0" xfId="0" applyFont="1"/>
    <xf numFmtId="0" fontId="50" fillId="6" borderId="0" xfId="0" applyFont="1" applyFill="1" applyBorder="1" applyAlignment="1">
      <alignment horizontal="center" vertical="center" wrapText="1"/>
    </xf>
    <xf numFmtId="0" fontId="55" fillId="0" borderId="0" xfId="0" applyFont="1"/>
    <xf numFmtId="0" fontId="47" fillId="5" borderId="0" xfId="0" applyFont="1" applyFill="1" applyBorder="1" applyAlignment="1">
      <alignment horizontal="right" vertical="center"/>
    </xf>
    <xf numFmtId="0" fontId="50" fillId="6" borderId="0" xfId="0" applyFont="1" applyFill="1" applyBorder="1" applyAlignment="1">
      <alignment horizontal="center" vertical="center" wrapText="1" readingOrder="2"/>
    </xf>
    <xf numFmtId="0" fontId="46" fillId="6" borderId="0" xfId="0" applyFont="1" applyFill="1" applyBorder="1" applyAlignment="1">
      <alignment horizontal="center" vertical="center"/>
    </xf>
    <xf numFmtId="0" fontId="44" fillId="0" borderId="0" xfId="0" applyFont="1" applyBorder="1"/>
    <xf numFmtId="0" fontId="60" fillId="0" borderId="0" xfId="0" applyFont="1"/>
    <xf numFmtId="0" fontId="0" fillId="0" borderId="0" xfId="0" applyAlignment="1">
      <alignment horizontal="center"/>
    </xf>
    <xf numFmtId="0" fontId="61" fillId="0" borderId="0" xfId="0" applyFont="1"/>
    <xf numFmtId="0" fontId="61" fillId="3" borderId="0" xfId="0" applyFont="1" applyFill="1"/>
    <xf numFmtId="0" fontId="0" fillId="9" borderId="0" xfId="0" applyFill="1"/>
    <xf numFmtId="0" fontId="64" fillId="0" borderId="0" xfId="0" applyFont="1" applyAlignment="1">
      <alignment horizontal="right" readingOrder="2"/>
    </xf>
    <xf numFmtId="0" fontId="64" fillId="0" borderId="0" xfId="0" applyFont="1"/>
    <xf numFmtId="0" fontId="64" fillId="0" borderId="0" xfId="0" applyFont="1" applyAlignment="1">
      <alignment horizontal="left" readingOrder="1"/>
    </xf>
    <xf numFmtId="0" fontId="57" fillId="5" borderId="0" xfId="0" applyFont="1" applyFill="1" applyBorder="1" applyAlignment="1">
      <alignment horizontal="right" vertical="center" readingOrder="2"/>
    </xf>
    <xf numFmtId="0" fontId="62" fillId="3" borderId="0" xfId="0" applyFont="1" applyFill="1" applyBorder="1" applyAlignment="1">
      <alignment horizontal="right"/>
    </xf>
    <xf numFmtId="0" fontId="61" fillId="3" borderId="0" xfId="0" applyFont="1" applyFill="1" applyBorder="1"/>
    <xf numFmtId="0" fontId="43" fillId="3" borderId="0" xfId="0" applyFont="1" applyFill="1"/>
    <xf numFmtId="0" fontId="43" fillId="3" borderId="0" xfId="0" applyFont="1" applyFill="1" applyBorder="1"/>
    <xf numFmtId="0" fontId="43" fillId="0" borderId="0" xfId="0" applyFont="1" applyAlignment="1">
      <alignment horizontal="center" vertical="center"/>
    </xf>
    <xf numFmtId="0" fontId="64" fillId="3" borderId="0" xfId="0" applyFont="1" applyFill="1" applyAlignment="1">
      <alignment horizontal="right" readingOrder="2"/>
    </xf>
    <xf numFmtId="0" fontId="65" fillId="3" borderId="0" xfId="0" applyFont="1" applyFill="1" applyBorder="1" applyAlignment="1">
      <alignment horizontal="left" vertical="center" readingOrder="1"/>
    </xf>
    <xf numFmtId="0" fontId="52" fillId="0" borderId="0" xfId="0" applyFont="1" applyBorder="1"/>
    <xf numFmtId="165" fontId="44" fillId="3" borderId="0" xfId="0" applyNumberFormat="1" applyFont="1" applyFill="1" applyBorder="1"/>
    <xf numFmtId="0" fontId="54" fillId="3" borderId="0" xfId="0" applyFont="1" applyFill="1" applyBorder="1"/>
    <xf numFmtId="165" fontId="0" fillId="0" borderId="0" xfId="0" applyNumberFormat="1" applyAlignment="1">
      <alignment horizontal="center" vertical="center"/>
    </xf>
    <xf numFmtId="0" fontId="51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horizontal="left" vertical="center"/>
    </xf>
    <xf numFmtId="166" fontId="51" fillId="3" borderId="0" xfId="0" applyNumberFormat="1" applyFont="1" applyFill="1" applyBorder="1" applyAlignment="1">
      <alignment horizontal="center" vertical="center"/>
    </xf>
    <xf numFmtId="0" fontId="68" fillId="3" borderId="0" xfId="0" applyFont="1" applyFill="1" applyBorder="1" applyAlignment="1">
      <alignment horizontal="right" vertical="center"/>
    </xf>
    <xf numFmtId="0" fontId="68" fillId="3" borderId="0" xfId="0" applyFont="1" applyFill="1" applyBorder="1" applyAlignment="1">
      <alignment horizontal="right" vertical="center" readingOrder="1"/>
    </xf>
    <xf numFmtId="0" fontId="26" fillId="3" borderId="0" xfId="0" applyFont="1" applyFill="1" applyBorder="1" applyAlignment="1">
      <alignment horizontal="right"/>
    </xf>
    <xf numFmtId="0" fontId="23" fillId="3" borderId="0" xfId="0" applyFont="1" applyFill="1" applyBorder="1" applyAlignment="1">
      <alignment horizontal="right"/>
    </xf>
    <xf numFmtId="0" fontId="68" fillId="3" borderId="0" xfId="0" applyFont="1" applyFill="1"/>
    <xf numFmtId="166" fontId="70" fillId="3" borderId="0" xfId="0" applyNumberFormat="1" applyFont="1" applyFill="1" applyBorder="1" applyAlignment="1">
      <alignment horizontal="right" vertical="center" wrapText="1" readingOrder="2"/>
    </xf>
    <xf numFmtId="166" fontId="70" fillId="3" borderId="0" xfId="0" applyNumberFormat="1" applyFont="1" applyFill="1" applyBorder="1" applyAlignment="1">
      <alignment horizontal="left" vertical="center" wrapText="1" readingOrder="1"/>
    </xf>
    <xf numFmtId="166" fontId="69" fillId="3" borderId="0" xfId="0" applyNumberFormat="1" applyFont="1" applyFill="1" applyBorder="1" applyAlignment="1">
      <alignment horizontal="right" vertical="center" readingOrder="2"/>
    </xf>
    <xf numFmtId="0" fontId="71" fillId="0" borderId="0" xfId="0" applyFont="1" applyBorder="1"/>
    <xf numFmtId="0" fontId="52" fillId="3" borderId="2" xfId="0" applyFont="1" applyFill="1" applyBorder="1" applyAlignment="1">
      <alignment horizontal="right"/>
    </xf>
    <xf numFmtId="3" fontId="66" fillId="3" borderId="0" xfId="0" applyNumberFormat="1" applyFont="1" applyFill="1" applyBorder="1" applyAlignment="1">
      <alignment vertical="center"/>
    </xf>
    <xf numFmtId="0" fontId="68" fillId="3" borderId="4" xfId="0" applyFont="1" applyFill="1" applyBorder="1"/>
    <xf numFmtId="0" fontId="43" fillId="3" borderId="4" xfId="0" applyFont="1" applyFill="1" applyBorder="1"/>
    <xf numFmtId="166" fontId="83" fillId="3" borderId="0" xfId="0" applyNumberFormat="1" applyFont="1" applyFill="1" applyBorder="1" applyAlignment="1">
      <alignment horizontal="center" vertical="center"/>
    </xf>
    <xf numFmtId="166" fontId="84" fillId="3" borderId="0" xfId="0" applyNumberFormat="1" applyFont="1" applyFill="1" applyBorder="1" applyAlignment="1">
      <alignment horizontal="left" vertical="center"/>
    </xf>
    <xf numFmtId="0" fontId="85" fillId="3" borderId="0" xfId="0" applyFont="1" applyFill="1" applyBorder="1" applyAlignment="1">
      <alignment vertical="center"/>
    </xf>
    <xf numFmtId="0" fontId="86" fillId="3" borderId="0" xfId="0" applyFont="1" applyFill="1" applyBorder="1"/>
    <xf numFmtId="0" fontId="81" fillId="3" borderId="0" xfId="0" applyFont="1" applyFill="1" applyBorder="1" applyAlignment="1">
      <alignment horizontal="right"/>
    </xf>
    <xf numFmtId="0" fontId="82" fillId="3" borderId="0" xfId="0" applyFont="1" applyFill="1" applyBorder="1" applyAlignment="1">
      <alignment horizontal="right"/>
    </xf>
    <xf numFmtId="0" fontId="82" fillId="3" borderId="0" xfId="0" applyFont="1" applyFill="1" applyBorder="1" applyAlignment="1">
      <alignment horizontal="right" vertical="center" readingOrder="1"/>
    </xf>
    <xf numFmtId="0" fontId="82" fillId="3" borderId="0" xfId="0" applyFont="1" applyFill="1" applyBorder="1" applyAlignment="1">
      <alignment horizontal="right" vertical="center"/>
    </xf>
    <xf numFmtId="0" fontId="82" fillId="3" borderId="0" xfId="0" applyFont="1" applyFill="1" applyBorder="1" applyAlignment="1">
      <alignment horizontal="right" vertical="center" readingOrder="2"/>
    </xf>
    <xf numFmtId="0" fontId="82" fillId="3" borderId="0" xfId="0" applyFont="1" applyFill="1" applyBorder="1" applyAlignment="1">
      <alignment horizontal="right" vertical="center" wrapText="1"/>
    </xf>
    <xf numFmtId="0" fontId="81" fillId="3" borderId="2" xfId="0" applyFont="1" applyFill="1" applyBorder="1" applyAlignment="1">
      <alignment horizontal="right"/>
    </xf>
    <xf numFmtId="0" fontId="82" fillId="3" borderId="2" xfId="0" applyFont="1" applyFill="1" applyBorder="1" applyAlignment="1">
      <alignment horizontal="right" vertical="center"/>
    </xf>
    <xf numFmtId="0" fontId="89" fillId="3" borderId="0" xfId="0" applyFont="1" applyFill="1"/>
    <xf numFmtId="0" fontId="89" fillId="3" borderId="2" xfId="0" applyFont="1" applyFill="1" applyBorder="1" applyAlignment="1">
      <alignment horizontal="left" vertical="center"/>
    </xf>
    <xf numFmtId="0" fontId="83" fillId="3" borderId="2" xfId="0" applyFont="1" applyFill="1" applyBorder="1" applyAlignment="1">
      <alignment horizontal="center" vertical="center"/>
    </xf>
    <xf numFmtId="0" fontId="83" fillId="3" borderId="1" xfId="0" applyFont="1" applyFill="1" applyBorder="1" applyAlignment="1">
      <alignment horizontal="center" vertical="center"/>
    </xf>
    <xf numFmtId="0" fontId="85" fillId="3" borderId="0" xfId="0" applyFont="1" applyFill="1"/>
    <xf numFmtId="0" fontId="81" fillId="3" borderId="0" xfId="0" applyFont="1" applyFill="1"/>
    <xf numFmtId="166" fontId="91" fillId="3" borderId="0" xfId="0" applyNumberFormat="1" applyFont="1" applyFill="1" applyBorder="1" applyAlignment="1">
      <alignment horizontal="right" vertical="center" wrapText="1" readingOrder="2"/>
    </xf>
    <xf numFmtId="0" fontId="97" fillId="0" borderId="0" xfId="0" applyFont="1"/>
    <xf numFmtId="0" fontId="85" fillId="3" borderId="0" xfId="0" applyFont="1" applyFill="1" applyBorder="1"/>
    <xf numFmtId="0" fontId="75" fillId="3" borderId="0" xfId="0" applyFont="1" applyFill="1" applyBorder="1"/>
    <xf numFmtId="0" fontId="77" fillId="3" borderId="0" xfId="0" applyFont="1" applyFill="1" applyBorder="1" applyAlignment="1">
      <alignment horizontal="left" vertical="center"/>
    </xf>
    <xf numFmtId="0" fontId="81" fillId="3" borderId="0" xfId="0" applyFont="1" applyFill="1" applyBorder="1" applyAlignment="1">
      <alignment horizontal="right" readingOrder="2"/>
    </xf>
    <xf numFmtId="0" fontId="81" fillId="3" borderId="0" xfId="0" applyFont="1" applyFill="1" applyBorder="1"/>
    <xf numFmtId="0" fontId="89" fillId="3" borderId="0" xfId="0" applyFont="1" applyFill="1" applyBorder="1" applyAlignment="1">
      <alignment horizontal="left" vertical="center"/>
    </xf>
    <xf numFmtId="0" fontId="89" fillId="3" borderId="0" xfId="0" applyFont="1" applyFill="1" applyBorder="1"/>
    <xf numFmtId="0" fontId="77" fillId="3" borderId="0" xfId="0" applyFont="1" applyFill="1" applyBorder="1" applyAlignment="1">
      <alignment horizontal="center" vertical="center"/>
    </xf>
    <xf numFmtId="0" fontId="83" fillId="3" borderId="0" xfId="0" applyFont="1" applyFill="1" applyBorder="1" applyAlignment="1">
      <alignment horizontal="center" vertical="center"/>
    </xf>
    <xf numFmtId="0" fontId="90" fillId="3" borderId="0" xfId="0" applyFont="1" applyFill="1" applyBorder="1" applyAlignment="1">
      <alignment horizontal="center" vertical="center" wrapText="1" readingOrder="2"/>
    </xf>
    <xf numFmtId="0" fontId="90" fillId="3" borderId="0" xfId="0" applyFont="1" applyFill="1" applyBorder="1" applyAlignment="1">
      <alignment horizontal="center" vertical="center" wrapText="1"/>
    </xf>
    <xf numFmtId="0" fontId="81" fillId="3" borderId="0" xfId="0" applyFont="1" applyFill="1" applyBorder="1" applyAlignment="1">
      <alignment horizontal="right" vertical="center" readingOrder="2"/>
    </xf>
    <xf numFmtId="0" fontId="76" fillId="3" borderId="0" xfId="0" applyFont="1" applyFill="1" applyBorder="1" applyAlignment="1">
      <alignment horizontal="center"/>
    </xf>
    <xf numFmtId="0" fontId="89" fillId="0" borderId="0" xfId="0" applyFont="1"/>
    <xf numFmtId="0" fontId="85" fillId="0" borderId="0" xfId="0" applyFont="1"/>
    <xf numFmtId="0" fontId="81" fillId="0" borderId="0" xfId="0" applyFont="1"/>
    <xf numFmtId="0" fontId="104" fillId="3" borderId="0" xfId="0" applyFont="1" applyFill="1" applyBorder="1" applyAlignment="1">
      <alignment horizontal="right" vertical="center" readingOrder="2"/>
    </xf>
    <xf numFmtId="0" fontId="100" fillId="0" borderId="0" xfId="0" applyFont="1" applyBorder="1" applyAlignment="1">
      <alignment horizontal="right" readingOrder="2"/>
    </xf>
    <xf numFmtId="0" fontId="103" fillId="2" borderId="0" xfId="0" applyFont="1" applyFill="1" applyBorder="1" applyAlignment="1">
      <alignment horizontal="left" vertical="center"/>
    </xf>
    <xf numFmtId="0" fontId="85" fillId="3" borderId="0" xfId="0" applyFont="1" applyFill="1" applyBorder="1" applyAlignment="1">
      <alignment horizontal="right" vertical="center"/>
    </xf>
    <xf numFmtId="0" fontId="84" fillId="3" borderId="0" xfId="0" applyFont="1" applyFill="1" applyBorder="1" applyAlignment="1">
      <alignment horizontal="center" vertical="center" wrapText="1"/>
    </xf>
    <xf numFmtId="0" fontId="109" fillId="0" borderId="0" xfId="0" applyFont="1"/>
    <xf numFmtId="2" fontId="77" fillId="3" borderId="0" xfId="0" applyNumberFormat="1" applyFont="1" applyFill="1" applyBorder="1" applyAlignment="1">
      <alignment horizontal="center" vertical="center"/>
    </xf>
    <xf numFmtId="0" fontId="92" fillId="3" borderId="0" xfId="0" applyFont="1" applyFill="1" applyBorder="1" applyAlignment="1">
      <alignment horizontal="center" vertical="center"/>
    </xf>
    <xf numFmtId="2" fontId="83" fillId="3" borderId="0" xfId="0" applyNumberFormat="1" applyFont="1" applyFill="1" applyBorder="1" applyAlignment="1">
      <alignment horizontal="center" vertical="center"/>
    </xf>
    <xf numFmtId="165" fontId="92" fillId="3" borderId="0" xfId="0" applyNumberFormat="1" applyFont="1" applyFill="1" applyBorder="1" applyAlignment="1">
      <alignment horizontal="center" vertical="center"/>
    </xf>
    <xf numFmtId="0" fontId="89" fillId="3" borderId="1" xfId="0" applyFont="1" applyFill="1" applyBorder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80" fillId="3" borderId="0" xfId="0" applyFont="1" applyFill="1"/>
    <xf numFmtId="0" fontId="80" fillId="3" borderId="4" xfId="0" applyFont="1" applyFill="1" applyBorder="1"/>
    <xf numFmtId="0" fontId="115" fillId="3" borderId="0" xfId="0" applyFont="1" applyFill="1" applyBorder="1" applyAlignment="1">
      <alignment horizontal="right" vertical="center"/>
    </xf>
    <xf numFmtId="3" fontId="116" fillId="3" borderId="0" xfId="0" applyNumberFormat="1" applyFont="1" applyFill="1" applyBorder="1" applyAlignment="1">
      <alignment horizontal="center" vertical="center"/>
    </xf>
    <xf numFmtId="0" fontId="112" fillId="0" borderId="0" xfId="0" applyFont="1"/>
    <xf numFmtId="0" fontId="117" fillId="5" borderId="0" xfId="0" applyFont="1" applyFill="1" applyBorder="1" applyAlignment="1">
      <alignment horizontal="center" vertical="center" wrapText="1"/>
    </xf>
    <xf numFmtId="0" fontId="82" fillId="3" borderId="0" xfId="0" applyFont="1" applyFill="1" applyAlignment="1"/>
    <xf numFmtId="0" fontId="68" fillId="3" borderId="0" xfId="0" applyFont="1" applyFill="1" applyAlignment="1"/>
    <xf numFmtId="0" fontId="82" fillId="3" borderId="2" xfId="0" applyFont="1" applyFill="1" applyBorder="1" applyAlignment="1">
      <alignment horizontal="right"/>
    </xf>
    <xf numFmtId="0" fontId="26" fillId="3" borderId="2" xfId="0" applyFont="1" applyFill="1" applyBorder="1" applyAlignment="1">
      <alignment horizontal="right"/>
    </xf>
    <xf numFmtId="0" fontId="23" fillId="3" borderId="2" xfId="0" applyFont="1" applyFill="1" applyBorder="1" applyAlignment="1">
      <alignment horizontal="right"/>
    </xf>
    <xf numFmtId="0" fontId="86" fillId="3" borderId="2" xfId="0" applyFont="1" applyFill="1" applyBorder="1"/>
    <xf numFmtId="166" fontId="83" fillId="3" borderId="2" xfId="0" applyNumberFormat="1" applyFont="1" applyFill="1" applyBorder="1" applyAlignment="1">
      <alignment horizontal="center" vertical="center"/>
    </xf>
    <xf numFmtId="0" fontId="85" fillId="3" borderId="2" xfId="0" applyFont="1" applyFill="1" applyBorder="1" applyAlignment="1">
      <alignment horizontal="left" vertical="center"/>
    </xf>
    <xf numFmtId="0" fontId="82" fillId="3" borderId="2" xfId="0" applyFont="1" applyFill="1" applyBorder="1" applyAlignment="1">
      <alignment horizontal="right" vertical="center" wrapText="1"/>
    </xf>
    <xf numFmtId="0" fontId="82" fillId="3" borderId="2" xfId="0" applyFont="1" applyFill="1" applyBorder="1" applyAlignment="1">
      <alignment horizontal="right" vertical="center" readingOrder="2"/>
    </xf>
    <xf numFmtId="166" fontId="83" fillId="3" borderId="1" xfId="0" applyNumberFormat="1" applyFont="1" applyFill="1" applyBorder="1" applyAlignment="1">
      <alignment horizontal="center" vertical="center"/>
    </xf>
    <xf numFmtId="0" fontId="85" fillId="3" borderId="2" xfId="0" applyFont="1" applyFill="1" applyBorder="1" applyAlignment="1">
      <alignment horizontal="left" vertical="center" wrapText="1"/>
    </xf>
    <xf numFmtId="0" fontId="91" fillId="3" borderId="2" xfId="0" applyFont="1" applyFill="1" applyBorder="1" applyAlignment="1">
      <alignment horizontal="center" vertical="center" readingOrder="1"/>
    </xf>
    <xf numFmtId="166" fontId="118" fillId="3" borderId="2" xfId="0" applyNumberFormat="1" applyFont="1" applyFill="1" applyBorder="1" applyAlignment="1">
      <alignment horizontal="center" vertical="center"/>
    </xf>
    <xf numFmtId="0" fontId="93" fillId="3" borderId="2" xfId="0" applyFont="1" applyFill="1" applyBorder="1" applyAlignment="1">
      <alignment horizontal="center" vertical="center"/>
    </xf>
    <xf numFmtId="0" fontId="91" fillId="3" borderId="2" xfId="0" applyFont="1" applyFill="1" applyBorder="1" applyAlignment="1">
      <alignment horizontal="right" vertical="center"/>
    </xf>
    <xf numFmtId="0" fontId="82" fillId="3" borderId="2" xfId="0" applyFont="1" applyFill="1" applyBorder="1" applyAlignment="1">
      <alignment horizontal="right" vertical="center" wrapText="1" readingOrder="2"/>
    </xf>
    <xf numFmtId="0" fontId="85" fillId="3" borderId="2" xfId="0" applyFont="1" applyFill="1" applyBorder="1" applyAlignment="1">
      <alignment vertical="center" wrapText="1"/>
    </xf>
    <xf numFmtId="0" fontId="21" fillId="0" borderId="0" xfId="0" applyFont="1" applyAlignment="1">
      <alignment horizontal="center"/>
    </xf>
    <xf numFmtId="0" fontId="119" fillId="2" borderId="3" xfId="0" applyFont="1" applyFill="1" applyBorder="1" applyAlignment="1">
      <alignment horizontal="center"/>
    </xf>
    <xf numFmtId="0" fontId="119" fillId="2" borderId="0" xfId="0" applyFont="1" applyFill="1" applyBorder="1" applyAlignment="1">
      <alignment horizontal="center"/>
    </xf>
    <xf numFmtId="0" fontId="120" fillId="0" borderId="0" xfId="0" applyFont="1" applyAlignment="1">
      <alignment horizontal="left"/>
    </xf>
    <xf numFmtId="0" fontId="120" fillId="0" borderId="0" xfId="0" applyFont="1" applyAlignment="1"/>
    <xf numFmtId="0" fontId="120" fillId="0" borderId="0" xfId="0" applyFont="1" applyAlignment="1">
      <alignment horizontal="right"/>
    </xf>
    <xf numFmtId="0" fontId="82" fillId="10" borderId="0" xfId="0" applyFont="1" applyFill="1" applyBorder="1" applyAlignment="1">
      <alignment horizontal="right" vertical="center"/>
    </xf>
    <xf numFmtId="0" fontId="88" fillId="10" borderId="0" xfId="0" applyFont="1" applyFill="1" applyBorder="1" applyAlignment="1">
      <alignment horizontal="center" vertical="center"/>
    </xf>
    <xf numFmtId="0" fontId="83" fillId="10" borderId="0" xfId="0" applyFont="1" applyFill="1" applyBorder="1" applyAlignment="1">
      <alignment horizontal="left" vertical="center"/>
    </xf>
    <xf numFmtId="0" fontId="77" fillId="10" borderId="0" xfId="0" applyFont="1" applyFill="1" applyBorder="1" applyAlignment="1">
      <alignment horizontal="center" vertical="center"/>
    </xf>
    <xf numFmtId="0" fontId="82" fillId="10" borderId="4" xfId="0" applyFont="1" applyFill="1" applyBorder="1" applyAlignment="1">
      <alignment horizontal="right" vertical="center" readingOrder="2"/>
    </xf>
    <xf numFmtId="0" fontId="92" fillId="10" borderId="4" xfId="0" applyFont="1" applyFill="1" applyBorder="1" applyAlignment="1">
      <alignment horizontal="left" vertical="center" readingOrder="2"/>
    </xf>
    <xf numFmtId="0" fontId="77" fillId="10" borderId="4" xfId="0" applyFont="1" applyFill="1" applyBorder="1" applyAlignment="1">
      <alignment horizontal="center" vertical="center" readingOrder="2"/>
    </xf>
    <xf numFmtId="0" fontId="81" fillId="10" borderId="0" xfId="0" applyFont="1" applyFill="1" applyBorder="1" applyAlignment="1">
      <alignment horizontal="right" vertical="center"/>
    </xf>
    <xf numFmtId="0" fontId="75" fillId="3" borderId="0" xfId="0" applyFont="1" applyFill="1" applyBorder="1" applyAlignment="1">
      <alignment horizontal="left" vertical="center"/>
    </xf>
    <xf numFmtId="0" fontId="67" fillId="0" borderId="0" xfId="0" applyFont="1" applyAlignment="1">
      <alignment horizontal="right" readingOrder="2"/>
    </xf>
    <xf numFmtId="0" fontId="67" fillId="0" borderId="0" xfId="0" applyFont="1"/>
    <xf numFmtId="3" fontId="31" fillId="0" borderId="0" xfId="0" applyNumberFormat="1" applyFont="1"/>
    <xf numFmtId="0" fontId="81" fillId="3" borderId="0" xfId="0" applyFont="1" applyFill="1" applyBorder="1" applyAlignment="1">
      <alignment horizontal="right" vertical="center"/>
    </xf>
    <xf numFmtId="0" fontId="123" fillId="0" borderId="0" xfId="0" applyFont="1" applyAlignment="1">
      <alignment horizontal="left" readingOrder="1"/>
    </xf>
    <xf numFmtId="166" fontId="76" fillId="3" borderId="0" xfId="0" applyNumberFormat="1" applyFont="1" applyFill="1" applyBorder="1" applyAlignment="1">
      <alignment horizontal="center" vertical="center"/>
    </xf>
    <xf numFmtId="0" fontId="81" fillId="3" borderId="0" xfId="0" applyFont="1" applyFill="1" applyAlignment="1">
      <alignment horizontal="right"/>
    </xf>
    <xf numFmtId="0" fontId="124" fillId="7" borderId="0" xfId="0" applyFont="1" applyFill="1" applyAlignment="1">
      <alignment horizontal="center"/>
    </xf>
    <xf numFmtId="0" fontId="122" fillId="3" borderId="0" xfId="0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25" fillId="3" borderId="0" xfId="0" applyFont="1" applyFill="1" applyBorder="1" applyAlignment="1">
      <alignment horizontal="right" vertical="center" readingOrder="2"/>
    </xf>
    <xf numFmtId="0" fontId="125" fillId="3" borderId="0" xfId="0" applyFont="1" applyFill="1" applyBorder="1" applyAlignment="1">
      <alignment horizontal="left" vertical="center" readingOrder="1"/>
    </xf>
    <xf numFmtId="0" fontId="100" fillId="3" borderId="0" xfId="0" applyFont="1" applyFill="1" applyBorder="1" applyAlignment="1">
      <alignment vertical="center" wrapText="1" readingOrder="2"/>
    </xf>
    <xf numFmtId="0" fontId="72" fillId="5" borderId="0" xfId="0" applyFont="1" applyFill="1" applyBorder="1" applyAlignment="1">
      <alignment vertical="center" wrapText="1"/>
    </xf>
    <xf numFmtId="0" fontId="80" fillId="0" borderId="0" xfId="0" applyFont="1" applyFill="1" applyBorder="1" applyAlignment="1">
      <alignment horizontal="right" vertical="center"/>
    </xf>
    <xf numFmtId="0" fontId="0" fillId="0" borderId="0" xfId="0" applyFill="1"/>
    <xf numFmtId="0" fontId="101" fillId="0" borderId="0" xfId="0" applyFont="1" applyFill="1" applyBorder="1" applyAlignment="1">
      <alignment horizontal="left" vertical="center"/>
    </xf>
    <xf numFmtId="169" fontId="0" fillId="0" borderId="0" xfId="2" applyNumberFormat="1" applyFont="1"/>
    <xf numFmtId="0" fontId="102" fillId="3" borderId="0" xfId="0" applyFont="1" applyFill="1" applyBorder="1" applyAlignment="1">
      <alignment horizontal="right" vertical="center" wrapText="1" readingOrder="2"/>
    </xf>
    <xf numFmtId="0" fontId="102" fillId="3" borderId="0" xfId="0" applyFont="1" applyFill="1" applyBorder="1" applyAlignment="1">
      <alignment horizontal="right" vertical="center" wrapText="1"/>
    </xf>
    <xf numFmtId="0" fontId="130" fillId="0" borderId="0" xfId="0" applyFont="1"/>
    <xf numFmtId="0" fontId="131" fillId="0" borderId="0" xfId="0" applyFont="1"/>
    <xf numFmtId="0" fontId="133" fillId="0" borderId="0" xfId="0" applyFont="1"/>
    <xf numFmtId="0" fontId="134" fillId="0" borderId="0" xfId="0" applyFont="1"/>
    <xf numFmtId="166" fontId="0" fillId="0" borderId="0" xfId="0" applyNumberFormat="1"/>
    <xf numFmtId="0" fontId="52" fillId="5" borderId="0" xfId="0" applyFont="1" applyFill="1" applyBorder="1" applyAlignment="1">
      <alignment horizontal="right" vertical="center"/>
    </xf>
    <xf numFmtId="0" fontId="46" fillId="0" borderId="0" xfId="0" applyFont="1" applyAlignment="1">
      <alignment horizontal="center"/>
    </xf>
    <xf numFmtId="0" fontId="82" fillId="3" borderId="0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3" fontId="30" fillId="0" borderId="0" xfId="0" applyNumberFormat="1" applyFont="1" applyAlignment="1">
      <alignment horizontal="center"/>
    </xf>
    <xf numFmtId="0" fontId="98" fillId="3" borderId="0" xfId="0" applyFont="1" applyFill="1" applyBorder="1" applyAlignment="1">
      <alignment horizontal="right" readingOrder="2"/>
    </xf>
    <xf numFmtId="0" fontId="84" fillId="3" borderId="0" xfId="0" applyFont="1" applyFill="1" applyBorder="1"/>
    <xf numFmtId="0" fontId="98" fillId="3" borderId="0" xfId="0" applyFont="1" applyFill="1" applyBorder="1" applyAlignment="1">
      <alignment horizontal="right" vertical="center"/>
    </xf>
    <xf numFmtId="3" fontId="117" fillId="5" borderId="0" xfId="0" applyNumberFormat="1" applyFont="1" applyFill="1" applyBorder="1" applyAlignment="1">
      <alignment horizontal="center" vertical="center" wrapText="1"/>
    </xf>
    <xf numFmtId="3" fontId="117" fillId="3" borderId="0" xfId="0" applyNumberFormat="1" applyFont="1" applyFill="1" applyBorder="1" applyAlignment="1">
      <alignment horizontal="center" vertical="center"/>
    </xf>
    <xf numFmtId="3" fontId="135" fillId="0" borderId="0" xfId="0" applyNumberFormat="1" applyFont="1" applyAlignment="1">
      <alignment horizontal="center"/>
    </xf>
    <xf numFmtId="0" fontId="80" fillId="3" borderId="2" xfId="0" applyFont="1" applyFill="1" applyBorder="1"/>
    <xf numFmtId="0" fontId="102" fillId="3" borderId="2" xfId="0" applyFont="1" applyFill="1" applyBorder="1" applyAlignment="1">
      <alignment horizontal="center"/>
    </xf>
    <xf numFmtId="0" fontId="68" fillId="3" borderId="2" xfId="0" applyFont="1" applyFill="1" applyBorder="1"/>
    <xf numFmtId="0" fontId="110" fillId="3" borderId="0" xfId="0" applyFont="1" applyFill="1" applyBorder="1" applyAlignment="1">
      <alignment horizontal="right" vertical="center" readingOrder="2"/>
    </xf>
    <xf numFmtId="0" fontId="136" fillId="0" borderId="0" xfId="5"/>
    <xf numFmtId="0" fontId="136" fillId="0" borderId="0" xfId="5" applyAlignment="1">
      <alignment horizontal="center" vertical="center"/>
    </xf>
    <xf numFmtId="0" fontId="140" fillId="16" borderId="7" xfId="5" applyFont="1" applyFill="1" applyBorder="1" applyAlignment="1">
      <alignment horizontal="center" vertical="center" wrapText="1" readingOrder="2"/>
    </xf>
    <xf numFmtId="0" fontId="140" fillId="16" borderId="12" xfId="5" applyFont="1" applyFill="1" applyBorder="1" applyAlignment="1">
      <alignment horizontal="center" vertical="center" wrapText="1" readingOrder="2"/>
    </xf>
    <xf numFmtId="0" fontId="141" fillId="15" borderId="17" xfId="5" applyFont="1" applyFill="1" applyBorder="1" applyAlignment="1">
      <alignment horizontal="center" vertical="center" wrapText="1" readingOrder="2"/>
    </xf>
    <xf numFmtId="0" fontId="141" fillId="15" borderId="15" xfId="5" applyFont="1" applyFill="1" applyBorder="1" applyAlignment="1">
      <alignment horizontal="center" vertical="center" wrapText="1" readingOrder="2"/>
    </xf>
    <xf numFmtId="0" fontId="142" fillId="18" borderId="23" xfId="5" applyFont="1" applyFill="1" applyBorder="1" applyAlignment="1">
      <alignment horizontal="center" vertical="center" wrapText="1" readingOrder="2"/>
    </xf>
    <xf numFmtId="0" fontId="142" fillId="19" borderId="24" xfId="5" applyFont="1" applyFill="1" applyBorder="1" applyAlignment="1">
      <alignment horizontal="center" vertical="center" wrapText="1" readingOrder="2"/>
    </xf>
    <xf numFmtId="0" fontId="142" fillId="18" borderId="24" xfId="5" applyFont="1" applyFill="1" applyBorder="1" applyAlignment="1">
      <alignment horizontal="center" vertical="center" wrapText="1" readingOrder="2"/>
    </xf>
    <xf numFmtId="0" fontId="142" fillId="18" borderId="17" xfId="5" applyFont="1" applyFill="1" applyBorder="1" applyAlignment="1">
      <alignment horizontal="center" vertical="center" wrapText="1" readingOrder="2"/>
    </xf>
    <xf numFmtId="0" fontId="142" fillId="19" borderId="15" xfId="5" applyFont="1" applyFill="1" applyBorder="1" applyAlignment="1">
      <alignment horizontal="center" vertical="center" wrapText="1" readingOrder="2"/>
    </xf>
    <xf numFmtId="0" fontId="142" fillId="18" borderId="15" xfId="5" applyFont="1" applyFill="1" applyBorder="1" applyAlignment="1">
      <alignment horizontal="center" vertical="center" wrapText="1" readingOrder="2"/>
    </xf>
    <xf numFmtId="0" fontId="136" fillId="0" borderId="0" xfId="5" applyBorder="1"/>
    <xf numFmtId="0" fontId="142" fillId="19" borderId="10" xfId="5" applyFont="1" applyFill="1" applyBorder="1" applyAlignment="1">
      <alignment horizontal="center" vertical="center" wrapText="1" readingOrder="2"/>
    </xf>
    <xf numFmtId="0" fontId="142" fillId="19" borderId="29" xfId="5" applyFont="1" applyFill="1" applyBorder="1" applyAlignment="1">
      <alignment horizontal="center" vertical="center" wrapText="1" readingOrder="2"/>
    </xf>
    <xf numFmtId="0" fontId="146" fillId="20" borderId="3" xfId="5" applyFont="1" applyFill="1" applyBorder="1"/>
    <xf numFmtId="0" fontId="132" fillId="20" borderId="3" xfId="5" applyFont="1" applyFill="1" applyBorder="1" applyAlignment="1">
      <alignment horizontal="center" vertical="center" wrapText="1"/>
    </xf>
    <xf numFmtId="0" fontId="50" fillId="20" borderId="3" xfId="5" applyFont="1" applyFill="1" applyBorder="1" applyAlignment="1">
      <alignment horizontal="center" vertical="center"/>
    </xf>
    <xf numFmtId="0" fontId="136" fillId="21" borderId="3" xfId="5" applyFill="1" applyBorder="1" applyAlignment="1">
      <alignment horizontal="center" vertical="center"/>
    </xf>
    <xf numFmtId="170" fontId="0" fillId="0" borderId="3" xfId="6" applyNumberFormat="1" applyFont="1" applyBorder="1" applyAlignment="1">
      <alignment horizontal="center" vertical="center"/>
    </xf>
    <xf numFmtId="170" fontId="147" fillId="0" borderId="3" xfId="6" applyNumberFormat="1" applyFont="1" applyBorder="1" applyAlignment="1">
      <alignment horizontal="center" vertical="center"/>
    </xf>
    <xf numFmtId="170" fontId="0" fillId="0" borderId="3" xfId="6" applyNumberFormat="1" applyFont="1" applyFill="1" applyBorder="1" applyAlignment="1">
      <alignment horizontal="center" vertical="center"/>
    </xf>
    <xf numFmtId="170" fontId="147" fillId="0" borderId="3" xfId="6" applyNumberFormat="1" applyFont="1" applyFill="1" applyBorder="1" applyAlignment="1">
      <alignment horizontal="center" vertical="center"/>
    </xf>
    <xf numFmtId="170" fontId="136" fillId="0" borderId="0" xfId="5" applyNumberFormat="1"/>
    <xf numFmtId="3" fontId="148" fillId="0" borderId="0" xfId="5" applyNumberFormat="1" applyFont="1"/>
    <xf numFmtId="3" fontId="136" fillId="0" borderId="0" xfId="5" applyNumberFormat="1"/>
    <xf numFmtId="0" fontId="136" fillId="0" borderId="0" xfId="5" applyAlignment="1">
      <alignment horizontal="right" readingOrder="2"/>
    </xf>
    <xf numFmtId="170" fontId="147" fillId="0" borderId="3" xfId="6" applyNumberFormat="1" applyFont="1" applyBorder="1"/>
    <xf numFmtId="170" fontId="136" fillId="0" borderId="3" xfId="6" applyNumberFormat="1" applyFont="1" applyBorder="1"/>
    <xf numFmtId="0" fontId="50" fillId="20" borderId="3" xfId="5" applyFont="1" applyFill="1" applyBorder="1" applyAlignment="1">
      <alignment horizontal="center" vertical="center" wrapText="1"/>
    </xf>
    <xf numFmtId="0" fontId="136" fillId="21" borderId="33" xfId="5" applyFill="1" applyBorder="1" applyAlignment="1">
      <alignment horizontal="center" vertical="center"/>
    </xf>
    <xf numFmtId="170" fontId="147" fillId="0" borderId="33" xfId="6" applyNumberFormat="1" applyFont="1" applyBorder="1" applyAlignment="1">
      <alignment horizontal="center" vertical="center"/>
    </xf>
    <xf numFmtId="170" fontId="0" fillId="0" borderId="33" xfId="6" applyNumberFormat="1" applyFont="1" applyBorder="1" applyAlignment="1">
      <alignment horizontal="center" vertical="center"/>
    </xf>
    <xf numFmtId="169" fontId="150" fillId="0" borderId="3" xfId="6" applyNumberFormat="1" applyFont="1" applyBorder="1" applyAlignment="1">
      <alignment horizontal="center" vertical="center"/>
    </xf>
    <xf numFmtId="169" fontId="151" fillId="0" borderId="3" xfId="5" applyNumberFormat="1" applyFont="1" applyBorder="1"/>
    <xf numFmtId="169" fontId="136" fillId="0" borderId="3" xfId="5" applyNumberFormat="1" applyBorder="1"/>
    <xf numFmtId="168" fontId="0" fillId="0" borderId="0" xfId="7" applyNumberFormat="1" applyFont="1"/>
    <xf numFmtId="169" fontId="147" fillId="0" borderId="3" xfId="6" applyNumberFormat="1" applyFont="1" applyBorder="1" applyAlignment="1">
      <alignment horizontal="center" vertical="center"/>
    </xf>
    <xf numFmtId="0" fontId="136" fillId="21" borderId="0" xfId="5" applyFill="1" applyBorder="1" applyAlignment="1">
      <alignment horizontal="center" vertical="center"/>
    </xf>
    <xf numFmtId="169" fontId="151" fillId="0" borderId="0" xfId="5" applyNumberFormat="1" applyFont="1" applyBorder="1"/>
    <xf numFmtId="169" fontId="136" fillId="0" borderId="0" xfId="5" applyNumberFormat="1" applyBorder="1"/>
    <xf numFmtId="0" fontId="149" fillId="0" borderId="0" xfId="5" applyFont="1"/>
    <xf numFmtId="170" fontId="0" fillId="0" borderId="0" xfId="6" applyNumberFormat="1" applyFont="1"/>
    <xf numFmtId="169" fontId="0" fillId="0" borderId="3" xfId="6" applyNumberFormat="1" applyFont="1" applyBorder="1"/>
    <xf numFmtId="0" fontId="152" fillId="21" borderId="3" xfId="5" applyFont="1" applyFill="1" applyBorder="1" applyAlignment="1">
      <alignment horizontal="center" vertical="center"/>
    </xf>
    <xf numFmtId="0" fontId="153" fillId="0" borderId="0" xfId="0" applyFont="1" applyAlignment="1">
      <alignment horizontal="right" readingOrder="2"/>
    </xf>
    <xf numFmtId="0" fontId="155" fillId="23" borderId="3" xfId="0" applyFont="1" applyFill="1" applyBorder="1" applyAlignment="1">
      <alignment horizontal="center" vertical="center" wrapText="1" readingOrder="2"/>
    </xf>
    <xf numFmtId="0" fontId="156" fillId="23" borderId="3" xfId="0" applyFont="1" applyFill="1" applyBorder="1" applyAlignment="1">
      <alignment horizontal="center" vertical="center" wrapText="1" readingOrder="2"/>
    </xf>
    <xf numFmtId="0" fontId="157" fillId="24" borderId="3" xfId="0" applyFont="1" applyFill="1" applyBorder="1" applyAlignment="1">
      <alignment horizontal="center" vertical="center" readingOrder="2"/>
    </xf>
    <xf numFmtId="0" fontId="157" fillId="0" borderId="3" xfId="0" applyFont="1" applyBorder="1" applyAlignment="1">
      <alignment horizontal="center" vertical="center" readingOrder="2"/>
    </xf>
    <xf numFmtId="0" fontId="156" fillId="23" borderId="34" xfId="0" applyFont="1" applyFill="1" applyBorder="1" applyAlignment="1">
      <alignment horizontal="center" vertical="center" wrapText="1" readingOrder="2"/>
    </xf>
    <xf numFmtId="1" fontId="157" fillId="0" borderId="3" xfId="0" applyNumberFormat="1" applyFont="1" applyBorder="1" applyAlignment="1">
      <alignment horizontal="center" vertical="center" readingOrder="2"/>
    </xf>
    <xf numFmtId="0" fontId="158" fillId="0" borderId="3" xfId="0" applyFont="1" applyBorder="1" applyAlignment="1">
      <alignment horizontal="center" vertical="center" wrapText="1"/>
    </xf>
    <xf numFmtId="0" fontId="145" fillId="0" borderId="0" xfId="5" applyFont="1" applyBorder="1" applyAlignment="1">
      <alignment wrapText="1"/>
    </xf>
    <xf numFmtId="0" fontId="144" fillId="0" borderId="0" xfId="5" applyFont="1" applyBorder="1" applyAlignment="1"/>
    <xf numFmtId="0" fontId="141" fillId="21" borderId="3" xfId="0" applyFont="1" applyFill="1" applyBorder="1" applyAlignment="1">
      <alignment horizontal="center" vertical="center" wrapText="1"/>
    </xf>
    <xf numFmtId="3" fontId="83" fillId="3" borderId="0" xfId="0" applyNumberFormat="1" applyFont="1" applyFill="1" applyBorder="1" applyAlignment="1">
      <alignment horizontal="center" vertical="center"/>
    </xf>
    <xf numFmtId="0" fontId="146" fillId="20" borderId="3" xfId="5" applyFont="1" applyFill="1" applyBorder="1" applyAlignment="1">
      <alignment horizontal="center" vertical="center"/>
    </xf>
    <xf numFmtId="0" fontId="90" fillId="3" borderId="2" xfId="0" applyFont="1" applyFill="1" applyBorder="1" applyAlignment="1">
      <alignment horizontal="left" vertical="center"/>
    </xf>
    <xf numFmtId="0" fontId="81" fillId="3" borderId="2" xfId="0" applyFont="1" applyFill="1" applyBorder="1" applyAlignment="1">
      <alignment horizontal="right" vertical="center"/>
    </xf>
    <xf numFmtId="0" fontId="141" fillId="19" borderId="15" xfId="0" applyFont="1" applyFill="1" applyBorder="1" applyAlignment="1">
      <alignment horizontal="center" vertical="center" wrapText="1" readingOrder="2"/>
    </xf>
    <xf numFmtId="0" fontId="141" fillId="19" borderId="18" xfId="0" applyFont="1" applyFill="1" applyBorder="1" applyAlignment="1">
      <alignment horizontal="center" vertical="center" wrapText="1" readingOrder="2"/>
    </xf>
    <xf numFmtId="0" fontId="162" fillId="25" borderId="3" xfId="0" applyFont="1" applyFill="1" applyBorder="1" applyAlignment="1">
      <alignment horizontal="center" vertical="center" wrapText="1" readingOrder="2"/>
    </xf>
    <xf numFmtId="0" fontId="141" fillId="24" borderId="3" xfId="0" applyFont="1" applyFill="1" applyBorder="1" applyAlignment="1">
      <alignment horizontal="right" vertical="center" wrapText="1" readingOrder="2"/>
    </xf>
    <xf numFmtId="0" fontId="163" fillId="0" borderId="3" xfId="0" applyFont="1" applyBorder="1" applyAlignment="1">
      <alignment horizontal="center" vertical="center" wrapText="1" readingOrder="2"/>
    </xf>
    <xf numFmtId="171" fontId="0" fillId="0" borderId="3" xfId="6" applyNumberFormat="1" applyFont="1" applyBorder="1" applyAlignment="1">
      <alignment horizontal="center" vertical="center"/>
    </xf>
    <xf numFmtId="0" fontId="165" fillId="16" borderId="36" xfId="0" applyFont="1" applyFill="1" applyBorder="1" applyAlignment="1">
      <alignment horizontal="center" vertical="center" wrapText="1" readingOrder="2"/>
    </xf>
    <xf numFmtId="0" fontId="165" fillId="16" borderId="8" xfId="0" applyFont="1" applyFill="1" applyBorder="1" applyAlignment="1">
      <alignment horizontal="center" vertical="center" wrapText="1" readingOrder="2"/>
    </xf>
    <xf numFmtId="0" fontId="140" fillId="16" borderId="38" xfId="0" applyFont="1" applyFill="1" applyBorder="1" applyAlignment="1">
      <alignment horizontal="center" vertical="center" wrapText="1" readingOrder="2"/>
    </xf>
    <xf numFmtId="0" fontId="140" fillId="16" borderId="13" xfId="0" applyFont="1" applyFill="1" applyBorder="1" applyAlignment="1">
      <alignment horizontal="center" vertical="center" wrapText="1" readingOrder="2"/>
    </xf>
    <xf numFmtId="0" fontId="154" fillId="15" borderId="37" xfId="0" applyFont="1" applyFill="1" applyBorder="1" applyAlignment="1">
      <alignment horizontal="center" vertical="center" wrapText="1" readingOrder="2"/>
    </xf>
    <xf numFmtId="0" fontId="154" fillId="15" borderId="16" xfId="0" applyFont="1" applyFill="1" applyBorder="1" applyAlignment="1">
      <alignment horizontal="center" vertical="center" wrapText="1" readingOrder="2"/>
    </xf>
    <xf numFmtId="0" fontId="154" fillId="15" borderId="39" xfId="0" applyFont="1" applyFill="1" applyBorder="1" applyAlignment="1">
      <alignment horizontal="center" vertical="center" wrapText="1" readingOrder="2"/>
    </xf>
    <xf numFmtId="0" fontId="164" fillId="17" borderId="40" xfId="0" applyFont="1" applyFill="1" applyBorder="1" applyAlignment="1">
      <alignment horizontal="center" vertical="center" wrapText="1" readingOrder="2"/>
    </xf>
    <xf numFmtId="0" fontId="0" fillId="17" borderId="40" xfId="0" applyFill="1" applyBorder="1" applyAlignment="1">
      <alignment vertical="center" wrapText="1"/>
    </xf>
    <xf numFmtId="0" fontId="0" fillId="17" borderId="28" xfId="0" applyFill="1" applyBorder="1" applyAlignment="1">
      <alignment vertical="center" wrapText="1"/>
    </xf>
    <xf numFmtId="0" fontId="154" fillId="18" borderId="41" xfId="0" applyFont="1" applyFill="1" applyBorder="1" applyAlignment="1">
      <alignment horizontal="center" vertical="center" wrapText="1" readingOrder="2"/>
    </xf>
    <xf numFmtId="0" fontId="154" fillId="19" borderId="42" xfId="0" applyFont="1" applyFill="1" applyBorder="1" applyAlignment="1">
      <alignment horizontal="center" vertical="center" wrapText="1" readingOrder="2"/>
    </xf>
    <xf numFmtId="0" fontId="154" fillId="18" borderId="37" xfId="0" applyFont="1" applyFill="1" applyBorder="1" applyAlignment="1">
      <alignment horizontal="center" vertical="center" wrapText="1" readingOrder="2"/>
    </xf>
    <xf numFmtId="0" fontId="154" fillId="19" borderId="16" xfId="0" applyFont="1" applyFill="1" applyBorder="1" applyAlignment="1">
      <alignment horizontal="center" vertical="center" wrapText="1" readingOrder="2"/>
    </xf>
    <xf numFmtId="0" fontId="141" fillId="18" borderId="42" xfId="0" applyFont="1" applyFill="1" applyBorder="1" applyAlignment="1">
      <alignment horizontal="center" vertical="center" wrapText="1" readingOrder="2"/>
    </xf>
    <xf numFmtId="0" fontId="141" fillId="19" borderId="42" xfId="0" applyFont="1" applyFill="1" applyBorder="1" applyAlignment="1">
      <alignment horizontal="center" vertical="center" wrapText="1" readingOrder="2"/>
    </xf>
    <xf numFmtId="0" fontId="154" fillId="17" borderId="43" xfId="0" applyFont="1" applyFill="1" applyBorder="1" applyAlignment="1">
      <alignment horizontal="center" vertical="center" wrapText="1" readingOrder="2"/>
    </xf>
    <xf numFmtId="0" fontId="154" fillId="19" borderId="41" xfId="0" applyFont="1" applyFill="1" applyBorder="1" applyAlignment="1">
      <alignment horizontal="center" vertical="center" wrapText="1" readingOrder="2"/>
    </xf>
    <xf numFmtId="0" fontId="141" fillId="19" borderId="11" xfId="0" applyFont="1" applyFill="1" applyBorder="1" applyAlignment="1">
      <alignment horizontal="center" vertical="center" wrapText="1" readingOrder="2"/>
    </xf>
    <xf numFmtId="0" fontId="141" fillId="18" borderId="41" xfId="0" applyFont="1" applyFill="1" applyBorder="1" applyAlignment="1">
      <alignment horizontal="center" vertical="center" wrapText="1" readingOrder="2"/>
    </xf>
    <xf numFmtId="0" fontId="154" fillId="17" borderId="15" xfId="0" applyFont="1" applyFill="1" applyBorder="1" applyAlignment="1">
      <alignment horizontal="center" vertical="center" wrapText="1" readingOrder="2"/>
    </xf>
    <xf numFmtId="0" fontId="154" fillId="19" borderId="37" xfId="0" applyFont="1" applyFill="1" applyBorder="1" applyAlignment="1">
      <alignment horizontal="center" vertical="center" wrapText="1" readingOrder="2"/>
    </xf>
    <xf numFmtId="0" fontId="141" fillId="18" borderId="37" xfId="0" applyFont="1" applyFill="1" applyBorder="1" applyAlignment="1">
      <alignment horizontal="center" vertical="center" wrapText="1" readingOrder="2"/>
    </xf>
    <xf numFmtId="0" fontId="141" fillId="19" borderId="39" xfId="0" applyFont="1" applyFill="1" applyBorder="1" applyAlignment="1">
      <alignment horizontal="center" vertical="center" wrapText="1" readingOrder="2"/>
    </xf>
    <xf numFmtId="0" fontId="154" fillId="17" borderId="24" xfId="0" applyFont="1" applyFill="1" applyBorder="1" applyAlignment="1">
      <alignment horizontal="center" vertical="center" wrapText="1" readingOrder="2"/>
    </xf>
    <xf numFmtId="0" fontId="141" fillId="19" borderId="16" xfId="0" applyFont="1" applyFill="1" applyBorder="1" applyAlignment="1">
      <alignment horizontal="center" vertical="center" wrapText="1" readingOrder="2"/>
    </xf>
    <xf numFmtId="43" fontId="158" fillId="0" borderId="3" xfId="2" applyNumberFormat="1" applyFont="1" applyBorder="1" applyAlignment="1">
      <alignment horizontal="center" vertical="center" wrapText="1"/>
    </xf>
    <xf numFmtId="0" fontId="130" fillId="3" borderId="0" xfId="0" applyFont="1" applyFill="1" applyBorder="1"/>
    <xf numFmtId="0" fontId="132" fillId="3" borderId="0" xfId="0" applyFont="1" applyFill="1" applyBorder="1" applyAlignment="1">
      <alignment horizontal="center" vertical="center"/>
    </xf>
    <xf numFmtId="0" fontId="169" fillId="3" borderId="0" xfId="0" applyFont="1" applyFill="1" applyBorder="1" applyAlignment="1">
      <alignment horizontal="right" vertical="center"/>
    </xf>
    <xf numFmtId="166" fontId="170" fillId="3" borderId="0" xfId="0" applyNumberFormat="1" applyFont="1" applyFill="1" applyBorder="1" applyAlignment="1">
      <alignment horizontal="center" vertical="center"/>
    </xf>
    <xf numFmtId="3" fontId="43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139" fillId="0" borderId="0" xfId="0" applyFont="1" applyBorder="1" applyAlignment="1">
      <alignment horizontal="right" vertical="center" wrapText="1" readingOrder="2"/>
    </xf>
    <xf numFmtId="0" fontId="142" fillId="0" borderId="0" xfId="0" applyFont="1" applyBorder="1" applyAlignment="1">
      <alignment horizontal="right" vertical="center" wrapText="1" readingOrder="2"/>
    </xf>
    <xf numFmtId="0" fontId="142" fillId="0" borderId="6" xfId="0" applyFont="1" applyBorder="1" applyAlignment="1">
      <alignment horizontal="right" vertical="center" wrapText="1" readingOrder="2"/>
    </xf>
    <xf numFmtId="0" fontId="0" fillId="0" borderId="55" xfId="0" applyBorder="1" applyAlignment="1">
      <alignment horizontal="center" vertical="center" wrapText="1"/>
    </xf>
    <xf numFmtId="0" fontId="181" fillId="0" borderId="0" xfId="0" applyFont="1" applyBorder="1" applyAlignment="1">
      <alignment horizontal="right" vertical="center" wrapText="1" readingOrder="2"/>
    </xf>
    <xf numFmtId="0" fontId="182" fillId="0" borderId="0" xfId="0" applyFont="1" applyBorder="1" applyAlignment="1">
      <alignment horizontal="right" vertical="center" wrapText="1" readingOrder="2"/>
    </xf>
    <xf numFmtId="0" fontId="176" fillId="0" borderId="53" xfId="0" applyFont="1" applyBorder="1" applyAlignment="1">
      <alignment horizontal="right" vertical="center" wrapText="1" readingOrder="2"/>
    </xf>
    <xf numFmtId="0" fontId="13" fillId="0" borderId="54" xfId="0" applyFont="1" applyBorder="1" applyAlignment="1">
      <alignment vertical="center" wrapText="1"/>
    </xf>
    <xf numFmtId="0" fontId="139" fillId="0" borderId="55" xfId="0" applyFont="1" applyBorder="1" applyAlignment="1">
      <alignment horizontal="left" vertical="center" wrapText="1" indent="2"/>
    </xf>
    <xf numFmtId="0" fontId="181" fillId="0" borderId="55" xfId="0" applyFont="1" applyBorder="1" applyAlignment="1">
      <alignment horizontal="left" vertical="center" wrapText="1" indent="5"/>
    </xf>
    <xf numFmtId="0" fontId="142" fillId="0" borderId="55" xfId="0" applyFont="1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52" xfId="0" applyBorder="1"/>
    <xf numFmtId="0" fontId="189" fillId="0" borderId="0" xfId="0" applyFont="1" applyBorder="1" applyAlignment="1">
      <alignment horizontal="right" vertical="center" readingOrder="2"/>
    </xf>
    <xf numFmtId="0" fontId="0" fillId="0" borderId="0" xfId="0" applyFont="1" applyAlignment="1"/>
    <xf numFmtId="0" fontId="189" fillId="0" borderId="56" xfId="0" applyFont="1" applyBorder="1" applyAlignment="1">
      <alignment horizontal="right" vertical="center" readingOrder="2"/>
    </xf>
    <xf numFmtId="0" fontId="0" fillId="0" borderId="5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51" xfId="0" applyBorder="1" applyAlignment="1">
      <alignment vertical="center"/>
    </xf>
    <xf numFmtId="0" fontId="176" fillId="0" borderId="57" xfId="0" applyFont="1" applyBorder="1" applyAlignment="1">
      <alignment horizontal="right" vertical="center" wrapText="1" readingOrder="2"/>
    </xf>
    <xf numFmtId="0" fontId="13" fillId="0" borderId="58" xfId="0" applyFont="1" applyBorder="1" applyAlignment="1">
      <alignment vertical="center" wrapText="1"/>
    </xf>
    <xf numFmtId="0" fontId="139" fillId="0" borderId="59" xfId="0" applyFont="1" applyBorder="1" applyAlignment="1">
      <alignment horizontal="right" vertical="center" wrapText="1" readingOrder="2"/>
    </xf>
    <xf numFmtId="0" fontId="0" fillId="0" borderId="60" xfId="0" applyBorder="1" applyAlignment="1">
      <alignment horizontal="center" vertical="center" wrapText="1"/>
    </xf>
    <xf numFmtId="0" fontId="139" fillId="0" borderId="60" xfId="0" applyFont="1" applyBorder="1" applyAlignment="1">
      <alignment horizontal="left" vertical="center" wrapText="1" indent="2"/>
    </xf>
    <xf numFmtId="0" fontId="181" fillId="0" borderId="59" xfId="0" applyFont="1" applyBorder="1" applyAlignment="1">
      <alignment horizontal="right" vertical="center" wrapText="1" readingOrder="2"/>
    </xf>
    <xf numFmtId="0" fontId="181" fillId="0" borderId="60" xfId="0" applyFont="1" applyBorder="1" applyAlignment="1">
      <alignment horizontal="left" vertical="center" wrapText="1" indent="5"/>
    </xf>
    <xf numFmtId="0" fontId="142" fillId="0" borderId="59" xfId="0" applyFont="1" applyBorder="1" applyAlignment="1">
      <alignment horizontal="right" vertical="center" wrapText="1" readingOrder="2"/>
    </xf>
    <xf numFmtId="0" fontId="142" fillId="0" borderId="60" xfId="0" applyFont="1" applyBorder="1" applyAlignment="1">
      <alignment vertical="center" wrapText="1"/>
    </xf>
    <xf numFmtId="0" fontId="139" fillId="0" borderId="5" xfId="0" applyFont="1" applyBorder="1" applyAlignment="1">
      <alignment horizontal="right" vertical="center" readingOrder="2"/>
    </xf>
    <xf numFmtId="0" fontId="139" fillId="0" borderId="0" xfId="0" applyFont="1" applyAlignment="1">
      <alignment horizontal="left" vertical="center" indent="2"/>
    </xf>
    <xf numFmtId="0" fontId="181" fillId="0" borderId="5" xfId="0" applyFont="1" applyBorder="1" applyAlignment="1">
      <alignment horizontal="right" vertical="center" readingOrder="2"/>
    </xf>
    <xf numFmtId="0" fontId="181" fillId="0" borderId="0" xfId="0" applyFont="1" applyAlignment="1">
      <alignment horizontal="left" vertical="center" indent="5"/>
    </xf>
    <xf numFmtId="0" fontId="181" fillId="0" borderId="0" xfId="0" applyFont="1" applyAlignment="1">
      <alignment horizontal="left" vertical="center" wrapText="1" indent="5"/>
    </xf>
    <xf numFmtId="0" fontId="142" fillId="0" borderId="61" xfId="0" applyFont="1" applyBorder="1" applyAlignment="1">
      <alignment horizontal="right" vertical="center" wrapText="1" readingOrder="2"/>
    </xf>
    <xf numFmtId="0" fontId="0" fillId="0" borderId="62" xfId="0" applyBorder="1" applyAlignment="1">
      <alignment vertical="center" wrapText="1"/>
    </xf>
    <xf numFmtId="170" fontId="147" fillId="0" borderId="3" xfId="6" applyNumberFormat="1" applyFont="1" applyFill="1" applyBorder="1"/>
    <xf numFmtId="170" fontId="136" fillId="0" borderId="3" xfId="6" applyNumberFormat="1" applyFont="1" applyFill="1" applyBorder="1"/>
    <xf numFmtId="169" fontId="147" fillId="0" borderId="3" xfId="6" applyNumberFormat="1" applyFont="1" applyFill="1" applyBorder="1" applyAlignment="1">
      <alignment horizontal="center" vertical="center"/>
    </xf>
    <xf numFmtId="0" fontId="163" fillId="0" borderId="3" xfId="0" applyFont="1" applyFill="1" applyBorder="1" applyAlignment="1">
      <alignment horizontal="center" vertical="center" wrapText="1" readingOrder="2"/>
    </xf>
    <xf numFmtId="171" fontId="0" fillId="0" borderId="3" xfId="6" applyNumberFormat="1" applyFont="1" applyFill="1" applyBorder="1" applyAlignment="1">
      <alignment horizontal="center" vertical="center"/>
    </xf>
    <xf numFmtId="169" fontId="0" fillId="0" borderId="3" xfId="6" applyNumberFormat="1" applyFont="1" applyFill="1" applyBorder="1"/>
    <xf numFmtId="0" fontId="157" fillId="0" borderId="3" xfId="0" applyFont="1" applyFill="1" applyBorder="1" applyAlignment="1">
      <alignment horizontal="center" vertical="center" readingOrder="2"/>
    </xf>
    <xf numFmtId="1" fontId="157" fillId="0" borderId="3" xfId="0" applyNumberFormat="1" applyFont="1" applyFill="1" applyBorder="1" applyAlignment="1">
      <alignment horizontal="center" vertical="center" readingOrder="2"/>
    </xf>
    <xf numFmtId="3" fontId="66" fillId="3" borderId="0" xfId="0" applyNumberFormat="1" applyFont="1" applyFill="1" applyBorder="1" applyAlignment="1">
      <alignment horizontal="center" vertical="center"/>
    </xf>
    <xf numFmtId="0" fontId="102" fillId="3" borderId="0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88" fillId="0" borderId="0" xfId="0" applyFont="1" applyAlignment="1">
      <alignment horizontal="left" vertical="top" wrapText="1" readingOrder="1"/>
    </xf>
    <xf numFmtId="0" fontId="191" fillId="0" borderId="0" xfId="0" applyFont="1" applyBorder="1" applyAlignment="1">
      <alignment horizontal="right" vertical="center" readingOrder="2"/>
    </xf>
    <xf numFmtId="0" fontId="192" fillId="0" borderId="0" xfId="0" applyFont="1"/>
    <xf numFmtId="0" fontId="130" fillId="3" borderId="0" xfId="0" applyFont="1" applyFill="1" applyBorder="1" applyAlignment="1">
      <alignment horizontal="center" vertical="center"/>
    </xf>
    <xf numFmtId="168" fontId="193" fillId="3" borderId="0" xfId="8" applyNumberFormat="1" applyFont="1" applyFill="1" applyBorder="1" applyAlignment="1">
      <alignment horizontal="center" vertical="center"/>
    </xf>
    <xf numFmtId="168" fontId="193" fillId="3" borderId="0" xfId="0" applyNumberFormat="1" applyFont="1" applyFill="1" applyBorder="1" applyAlignment="1">
      <alignment horizontal="center" vertical="center"/>
    </xf>
    <xf numFmtId="3" fontId="193" fillId="3" borderId="0" xfId="0" applyNumberFormat="1" applyFont="1" applyFill="1" applyBorder="1" applyAlignment="1">
      <alignment horizontal="center" vertical="center"/>
    </xf>
    <xf numFmtId="0" fontId="130" fillId="0" borderId="0" xfId="0" applyFont="1" applyAlignment="1">
      <alignment horizontal="center" vertical="center"/>
    </xf>
    <xf numFmtId="10" fontId="130" fillId="0" borderId="0" xfId="0" applyNumberFormat="1" applyFont="1" applyAlignment="1">
      <alignment readingOrder="2"/>
    </xf>
    <xf numFmtId="0" fontId="194" fillId="3" borderId="0" xfId="0" applyFont="1" applyFill="1" applyBorder="1" applyAlignment="1">
      <alignment horizontal="right" vertical="center" readingOrder="2"/>
    </xf>
    <xf numFmtId="0" fontId="1" fillId="3" borderId="0" xfId="0" applyFont="1" applyFill="1" applyBorder="1" applyAlignment="1">
      <alignment horizontal="right" vertical="center" readingOrder="2"/>
    </xf>
    <xf numFmtId="0" fontId="131" fillId="3" borderId="0" xfId="0" applyFont="1" applyFill="1" applyBorder="1"/>
    <xf numFmtId="0" fontId="195" fillId="3" borderId="0" xfId="0" applyFont="1" applyFill="1" applyBorder="1" applyAlignment="1">
      <alignment horizontal="center" vertical="center"/>
    </xf>
    <xf numFmtId="166" fontId="193" fillId="3" borderId="0" xfId="0" applyNumberFormat="1" applyFont="1" applyFill="1" applyBorder="1" applyAlignment="1">
      <alignment horizontal="center" vertical="center"/>
    </xf>
    <xf numFmtId="0" fontId="196" fillId="3" borderId="0" xfId="0" applyFont="1" applyFill="1" applyBorder="1" applyAlignment="1">
      <alignment horizontal="right" vertical="center"/>
    </xf>
    <xf numFmtId="166" fontId="197" fillId="3" borderId="0" xfId="0" applyNumberFormat="1" applyFont="1" applyFill="1" applyBorder="1" applyAlignment="1">
      <alignment horizontal="center" vertical="center"/>
    </xf>
    <xf numFmtId="0" fontId="198" fillId="0" borderId="0" xfId="0" applyFont="1"/>
    <xf numFmtId="0" fontId="1" fillId="0" borderId="0" xfId="0" applyFont="1" applyAlignment="1"/>
    <xf numFmtId="166" fontId="112" fillId="3" borderId="2" xfId="0" applyNumberFormat="1" applyFont="1" applyFill="1" applyBorder="1" applyAlignment="1">
      <alignment horizontal="center" vertical="center"/>
    </xf>
    <xf numFmtId="166" fontId="45" fillId="3" borderId="0" xfId="0" applyNumberFormat="1" applyFont="1" applyFill="1" applyBorder="1" applyAlignment="1">
      <alignment horizontal="center" vertical="center"/>
    </xf>
    <xf numFmtId="0" fontId="112" fillId="3" borderId="1" xfId="0" applyFont="1" applyFill="1" applyBorder="1" applyAlignment="1">
      <alignment horizontal="center" vertical="center"/>
    </xf>
    <xf numFmtId="0" fontId="82" fillId="3" borderId="1" xfId="0" applyFont="1" applyFill="1" applyBorder="1" applyAlignment="1">
      <alignment horizontal="right" vertical="center" wrapText="1"/>
    </xf>
    <xf numFmtId="166" fontId="112" fillId="3" borderId="1" xfId="0" applyNumberFormat="1" applyFont="1" applyFill="1" applyBorder="1" applyAlignment="1">
      <alignment horizontal="center" vertical="center"/>
    </xf>
    <xf numFmtId="166" fontId="199" fillId="3" borderId="2" xfId="0" applyNumberFormat="1" applyFont="1" applyFill="1" applyBorder="1" applyAlignment="1">
      <alignment horizontal="center" vertical="center"/>
    </xf>
    <xf numFmtId="0" fontId="44" fillId="3" borderId="0" xfId="0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3" borderId="0" xfId="0" applyFont="1" applyFill="1" applyBorder="1" applyAlignment="1">
      <alignment horizontal="center"/>
    </xf>
    <xf numFmtId="0" fontId="81" fillId="3" borderId="2" xfId="0" applyFont="1" applyFill="1" applyBorder="1"/>
    <xf numFmtId="0" fontId="89" fillId="3" borderId="2" xfId="0" applyFont="1" applyFill="1" applyBorder="1"/>
    <xf numFmtId="0" fontId="85" fillId="3" borderId="2" xfId="0" applyFont="1" applyFill="1" applyBorder="1"/>
    <xf numFmtId="1" fontId="81" fillId="3" borderId="2" xfId="0" applyNumberFormat="1" applyFont="1" applyFill="1" applyBorder="1" applyAlignment="1">
      <alignment horizontal="right" vertical="center"/>
    </xf>
    <xf numFmtId="1" fontId="75" fillId="3" borderId="2" xfId="0" applyNumberFormat="1" applyFont="1" applyFill="1" applyBorder="1" applyAlignment="1">
      <alignment horizontal="center" vertical="center"/>
    </xf>
    <xf numFmtId="1" fontId="75" fillId="3" borderId="2" xfId="0" applyNumberFormat="1" applyFont="1" applyFill="1" applyBorder="1" applyAlignment="1">
      <alignment horizontal="left" vertical="center"/>
    </xf>
    <xf numFmtId="0" fontId="31" fillId="0" borderId="0" xfId="0" applyFont="1" applyAlignment="1">
      <alignment vertical="center"/>
    </xf>
    <xf numFmtId="166" fontId="82" fillId="3" borderId="2" xfId="0" applyNumberFormat="1" applyFont="1" applyFill="1" applyBorder="1" applyAlignment="1">
      <alignment horizontal="right" vertical="center" wrapText="1"/>
    </xf>
    <xf numFmtId="166" fontId="84" fillId="3" borderId="2" xfId="0" applyNumberFormat="1" applyFont="1" applyFill="1" applyBorder="1" applyAlignment="1">
      <alignment horizontal="center" vertical="center" wrapText="1"/>
    </xf>
    <xf numFmtId="166" fontId="84" fillId="3" borderId="2" xfId="0" applyNumberFormat="1" applyFont="1" applyFill="1" applyBorder="1" applyAlignment="1">
      <alignment horizontal="center" vertical="center"/>
    </xf>
    <xf numFmtId="166" fontId="84" fillId="3" borderId="2" xfId="0" applyNumberFormat="1" applyFont="1" applyFill="1" applyBorder="1" applyAlignment="1">
      <alignment horizontal="left" vertical="center" wrapText="1"/>
    </xf>
    <xf numFmtId="3" fontId="31" fillId="0" borderId="0" xfId="0" applyNumberFormat="1" applyFont="1" applyAlignment="1">
      <alignment vertical="center"/>
    </xf>
    <xf numFmtId="166" fontId="84" fillId="3" borderId="2" xfId="0" applyNumberFormat="1" applyFont="1" applyFill="1" applyBorder="1" applyAlignment="1">
      <alignment horizontal="left" vertical="center"/>
    </xf>
    <xf numFmtId="3" fontId="0" fillId="0" borderId="0" xfId="0" applyNumberFormat="1"/>
    <xf numFmtId="1" fontId="84" fillId="3" borderId="2" xfId="0" applyNumberFormat="1" applyFont="1" applyFill="1" applyBorder="1" applyAlignment="1">
      <alignment horizontal="center" vertical="center" readingOrder="2"/>
    </xf>
    <xf numFmtId="1" fontId="84" fillId="3" borderId="2" xfId="0" applyNumberFormat="1" applyFont="1" applyFill="1" applyBorder="1" applyAlignment="1">
      <alignment horizontal="center" vertical="center"/>
    </xf>
    <xf numFmtId="166" fontId="91" fillId="3" borderId="2" xfId="0" applyNumberFormat="1" applyFont="1" applyFill="1" applyBorder="1" applyAlignment="1">
      <alignment horizontal="right" vertical="center" wrapText="1" readingOrder="2"/>
    </xf>
    <xf numFmtId="166" fontId="87" fillId="3" borderId="2" xfId="0" applyNumberFormat="1" applyFont="1" applyFill="1" applyBorder="1" applyAlignment="1">
      <alignment horizontal="right" vertical="center" readingOrder="2"/>
    </xf>
    <xf numFmtId="0" fontId="93" fillId="3" borderId="2" xfId="0" applyFont="1" applyFill="1" applyBorder="1"/>
    <xf numFmtId="166" fontId="201" fillId="3" borderId="2" xfId="0" applyNumberFormat="1" applyFont="1" applyFill="1" applyBorder="1" applyAlignment="1">
      <alignment horizontal="left" vertical="center" wrapText="1" readingOrder="1"/>
    </xf>
    <xf numFmtId="1" fontId="52" fillId="3" borderId="2" xfId="0" applyNumberFormat="1" applyFont="1" applyFill="1" applyBorder="1" applyAlignment="1">
      <alignment horizontal="center" vertical="center"/>
    </xf>
    <xf numFmtId="166" fontId="98" fillId="3" borderId="2" xfId="0" applyNumberFormat="1" applyFont="1" applyFill="1" applyBorder="1" applyAlignment="1">
      <alignment horizontal="right" vertical="center" wrapText="1"/>
    </xf>
    <xf numFmtId="167" fontId="84" fillId="3" borderId="2" xfId="0" applyNumberFormat="1" applyFont="1" applyFill="1" applyBorder="1" applyAlignment="1">
      <alignment horizontal="center" vertical="center" wrapText="1"/>
    </xf>
    <xf numFmtId="167" fontId="84" fillId="3" borderId="2" xfId="0" applyNumberFormat="1" applyFont="1" applyFill="1" applyBorder="1" applyAlignment="1">
      <alignment horizontal="center" vertical="center"/>
    </xf>
    <xf numFmtId="0" fontId="84" fillId="3" borderId="2" xfId="0" applyFont="1" applyFill="1" applyBorder="1" applyAlignment="1">
      <alignment horizontal="center" vertical="center" readingOrder="2"/>
    </xf>
    <xf numFmtId="0" fontId="84" fillId="3" borderId="2" xfId="0" applyFont="1" applyFill="1" applyBorder="1" applyAlignment="1">
      <alignment horizontal="center" vertical="center"/>
    </xf>
    <xf numFmtId="166" fontId="201" fillId="3" borderId="0" xfId="0" applyNumberFormat="1" applyFont="1" applyFill="1" applyBorder="1" applyAlignment="1">
      <alignment horizontal="left" vertical="center" wrapText="1" readingOrder="1"/>
    </xf>
    <xf numFmtId="0" fontId="202" fillId="3" borderId="0" xfId="0" applyFont="1" applyFill="1" applyBorder="1" applyAlignment="1">
      <alignment horizontal="right" vertical="center" readingOrder="2"/>
    </xf>
    <xf numFmtId="0" fontId="3" fillId="3" borderId="0" xfId="0" applyFont="1" applyFill="1" applyBorder="1" applyAlignment="1">
      <alignment horizontal="left" vertical="center"/>
    </xf>
    <xf numFmtId="0" fontId="43" fillId="0" borderId="0" xfId="0" applyFont="1" applyBorder="1"/>
    <xf numFmtId="0" fontId="44" fillId="3" borderId="0" xfId="0" applyFont="1" applyFill="1" applyAlignment="1">
      <alignment horizontal="center" vertical="center"/>
    </xf>
    <xf numFmtId="1" fontId="47" fillId="0" borderId="0" xfId="9" applyNumberFormat="1" applyFont="1" applyBorder="1" applyAlignment="1">
      <alignment horizontal="center" vertical="center"/>
    </xf>
    <xf numFmtId="1" fontId="52" fillId="0" borderId="0" xfId="9" applyNumberFormat="1" applyFont="1" applyBorder="1" applyAlignment="1">
      <alignment horizontal="center" vertical="center"/>
    </xf>
    <xf numFmtId="3" fontId="47" fillId="0" borderId="0" xfId="9" applyNumberFormat="1" applyFont="1" applyBorder="1" applyAlignment="1">
      <alignment horizontal="center" vertical="center"/>
    </xf>
    <xf numFmtId="166" fontId="47" fillId="0" borderId="0" xfId="9" applyNumberFormat="1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4" fillId="3" borderId="0" xfId="0" applyFont="1" applyFill="1" applyBorder="1" applyAlignment="1">
      <alignment horizontal="center" vertical="center"/>
    </xf>
    <xf numFmtId="0" fontId="44" fillId="3" borderId="0" xfId="0" applyFont="1" applyFill="1"/>
    <xf numFmtId="1" fontId="44" fillId="3" borderId="0" xfId="0" applyNumberFormat="1" applyFont="1" applyFill="1"/>
    <xf numFmtId="0" fontId="203" fillId="3" borderId="0" xfId="0" applyFont="1" applyFill="1" applyBorder="1" applyAlignment="1">
      <alignment horizontal="right" vertical="center"/>
    </xf>
    <xf numFmtId="3" fontId="204" fillId="3" borderId="0" xfId="0" applyNumberFormat="1" applyFont="1" applyFill="1" applyBorder="1" applyAlignment="1">
      <alignment horizontal="center" vertical="center"/>
    </xf>
    <xf numFmtId="0" fontId="205" fillId="3" borderId="0" xfId="0" applyFont="1" applyFill="1" applyBorder="1" applyAlignment="1">
      <alignment horizontal="right" vertical="center"/>
    </xf>
    <xf numFmtId="0" fontId="206" fillId="3" borderId="0" xfId="0" applyFont="1" applyFill="1" applyBorder="1" applyAlignment="1">
      <alignment horizontal="center" vertical="center"/>
    </xf>
    <xf numFmtId="3" fontId="207" fillId="3" borderId="0" xfId="0" applyNumberFormat="1" applyFont="1" applyFill="1" applyBorder="1" applyAlignment="1">
      <alignment horizontal="center" vertical="center"/>
    </xf>
    <xf numFmtId="0" fontId="115" fillId="3" borderId="0" xfId="0" applyFont="1" applyFill="1" applyBorder="1" applyAlignment="1">
      <alignment horizontal="center" vertical="center"/>
    </xf>
    <xf numFmtId="3" fontId="44" fillId="3" borderId="0" xfId="0" applyNumberFormat="1" applyFont="1" applyFill="1" applyAlignment="1">
      <alignment horizontal="center" vertical="center"/>
    </xf>
    <xf numFmtId="169" fontId="44" fillId="0" borderId="0" xfId="2" applyNumberFormat="1" applyFont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169" fontId="31" fillId="0" borderId="0" xfId="2" applyNumberFormat="1" applyFont="1"/>
    <xf numFmtId="169" fontId="31" fillId="0" borderId="0" xfId="0" applyNumberFormat="1" applyFont="1"/>
    <xf numFmtId="3" fontId="31" fillId="0" borderId="0" xfId="0" applyNumberFormat="1" applyFont="1" applyAlignment="1">
      <alignment horizontal="center"/>
    </xf>
    <xf numFmtId="166" fontId="44" fillId="0" borderId="0" xfId="0" applyNumberFormat="1" applyFont="1" applyAlignment="1">
      <alignment horizontal="center"/>
    </xf>
    <xf numFmtId="0" fontId="94" fillId="3" borderId="2" xfId="0" applyFont="1" applyFill="1" applyBorder="1"/>
    <xf numFmtId="0" fontId="95" fillId="3" borderId="2" xfId="0" applyFont="1" applyFill="1" applyBorder="1"/>
    <xf numFmtId="0" fontId="81" fillId="5" borderId="2" xfId="0" applyFont="1" applyFill="1" applyBorder="1" applyAlignment="1">
      <alignment horizontal="right"/>
    </xf>
    <xf numFmtId="0" fontId="95" fillId="5" borderId="2" xfId="0" applyFont="1" applyFill="1" applyBorder="1" applyAlignment="1">
      <alignment horizontal="right"/>
    </xf>
    <xf numFmtId="0" fontId="95" fillId="5" borderId="2" xfId="0" applyFont="1" applyFill="1" applyBorder="1"/>
    <xf numFmtId="0" fontId="94" fillId="5" borderId="2" xfId="0" applyFont="1" applyFill="1" applyBorder="1"/>
    <xf numFmtId="0" fontId="79" fillId="3" borderId="2" xfId="0" applyFont="1" applyFill="1" applyBorder="1" applyAlignment="1">
      <alignment horizontal="left" vertical="center"/>
    </xf>
    <xf numFmtId="3" fontId="99" fillId="3" borderId="2" xfId="0" applyNumberFormat="1" applyFont="1" applyFill="1" applyBorder="1" applyAlignment="1">
      <alignment vertical="center"/>
    </xf>
    <xf numFmtId="3" fontId="99" fillId="3" borderId="2" xfId="0" applyNumberFormat="1" applyFont="1" applyFill="1" applyBorder="1" applyAlignment="1">
      <alignment horizontal="center"/>
    </xf>
    <xf numFmtId="0" fontId="75" fillId="4" borderId="2" xfId="0" applyFont="1" applyFill="1" applyBorder="1" applyAlignment="1">
      <alignment horizontal="left"/>
    </xf>
    <xf numFmtId="0" fontId="81" fillId="4" borderId="2" xfId="0" applyFont="1" applyFill="1" applyBorder="1" applyAlignment="1">
      <alignment horizontal="right"/>
    </xf>
    <xf numFmtId="3" fontId="99" fillId="4" borderId="2" xfId="0" applyNumberFormat="1" applyFont="1" applyFill="1" applyBorder="1" applyAlignment="1">
      <alignment horizontal="center" vertical="center"/>
    </xf>
    <xf numFmtId="3" fontId="99" fillId="4" borderId="2" xfId="0" applyNumberFormat="1" applyFont="1" applyFill="1" applyBorder="1" applyAlignment="1">
      <alignment horizontal="center"/>
    </xf>
    <xf numFmtId="0" fontId="96" fillId="4" borderId="2" xfId="0" applyFont="1" applyFill="1" applyBorder="1" applyAlignment="1">
      <alignment horizontal="left"/>
    </xf>
    <xf numFmtId="3" fontId="39" fillId="4" borderId="0" xfId="0" applyNumberFormat="1" applyFont="1" applyFill="1" applyBorder="1" applyAlignment="1">
      <alignment horizontal="center" vertical="center"/>
    </xf>
    <xf numFmtId="0" fontId="47" fillId="4" borderId="0" xfId="0" applyFont="1" applyFill="1" applyBorder="1" applyAlignment="1">
      <alignment horizontal="right"/>
    </xf>
    <xf numFmtId="3" fontId="47" fillId="4" borderId="0" xfId="0" applyNumberFormat="1" applyFont="1" applyFill="1" applyBorder="1" applyAlignment="1">
      <alignment horizontal="center" vertical="center"/>
    </xf>
    <xf numFmtId="3" fontId="208" fillId="4" borderId="0" xfId="0" applyNumberFormat="1" applyFont="1" applyFill="1" applyBorder="1" applyAlignment="1">
      <alignment horizontal="center" vertical="center"/>
    </xf>
    <xf numFmtId="3" fontId="209" fillId="3" borderId="0" xfId="0" applyNumberFormat="1" applyFont="1" applyFill="1" applyBorder="1" applyAlignment="1">
      <alignment horizontal="center" vertical="center"/>
    </xf>
    <xf numFmtId="0" fontId="210" fillId="3" borderId="0" xfId="0" applyFont="1" applyFill="1" applyBorder="1" applyAlignment="1">
      <alignment horizontal="center" vertical="center"/>
    </xf>
    <xf numFmtId="0" fontId="47" fillId="3" borderId="0" xfId="0" applyFont="1" applyFill="1" applyBorder="1" applyAlignment="1">
      <alignment horizontal="right"/>
    </xf>
    <xf numFmtId="3" fontId="48" fillId="0" borderId="0" xfId="0" applyNumberFormat="1" applyFont="1" applyAlignment="1">
      <alignment vertical="center"/>
    </xf>
    <xf numFmtId="3" fontId="48" fillId="0" borderId="0" xfId="0" applyNumberFormat="1" applyFont="1" applyAlignment="1">
      <alignment horizontal="center" vertical="center"/>
    </xf>
    <xf numFmtId="0" fontId="47" fillId="4" borderId="0" xfId="0" applyFont="1" applyFill="1" applyBorder="1" applyAlignment="1">
      <alignment horizontal="center"/>
    </xf>
    <xf numFmtId="0" fontId="47" fillId="3" borderId="0" xfId="0" applyFont="1" applyFill="1" applyBorder="1" applyAlignment="1">
      <alignment horizontal="center"/>
    </xf>
    <xf numFmtId="3" fontId="47" fillId="3" borderId="0" xfId="0" applyNumberFormat="1" applyFont="1" applyFill="1" applyBorder="1" applyAlignment="1">
      <alignment horizontal="center"/>
    </xf>
    <xf numFmtId="0" fontId="88" fillId="3" borderId="2" xfId="0" applyFont="1" applyFill="1" applyBorder="1" applyAlignment="1">
      <alignment horizontal="center" vertical="center"/>
    </xf>
    <xf numFmtId="0" fontId="77" fillId="3" borderId="2" xfId="0" applyFont="1" applyFill="1" applyBorder="1" applyAlignment="1">
      <alignment horizontal="left" vertical="center"/>
    </xf>
    <xf numFmtId="0" fontId="19" fillId="0" borderId="0" xfId="0" applyFont="1"/>
    <xf numFmtId="0" fontId="211" fillId="3" borderId="0" xfId="0" applyFont="1" applyFill="1" applyBorder="1" applyAlignment="1">
      <alignment horizontal="center" vertical="center"/>
    </xf>
    <xf numFmtId="0" fontId="102" fillId="3" borderId="2" xfId="0" applyFont="1" applyFill="1" applyBorder="1" applyAlignment="1">
      <alignment horizontal="right" vertical="center"/>
    </xf>
    <xf numFmtId="3" fontId="84" fillId="3" borderId="2" xfId="0" applyNumberFormat="1" applyFont="1" applyFill="1" applyBorder="1" applyAlignment="1">
      <alignment horizontal="center" vertical="center"/>
    </xf>
    <xf numFmtId="3" fontId="83" fillId="3" borderId="2" xfId="0" applyNumberFormat="1" applyFont="1" applyFill="1" applyBorder="1" applyAlignment="1">
      <alignment horizontal="center" vertical="center"/>
    </xf>
    <xf numFmtId="0" fontId="75" fillId="3" borderId="2" xfId="0" applyFont="1" applyFill="1" applyBorder="1" applyAlignment="1">
      <alignment horizontal="left" vertical="center"/>
    </xf>
    <xf numFmtId="0" fontId="208" fillId="3" borderId="0" xfId="0" applyFont="1" applyFill="1" applyBorder="1" applyAlignment="1">
      <alignment horizontal="right"/>
    </xf>
    <xf numFmtId="0" fontId="31" fillId="3" borderId="0" xfId="0" applyFont="1" applyFill="1" applyBorder="1"/>
    <xf numFmtId="3" fontId="44" fillId="0" borderId="0" xfId="0" applyNumberFormat="1" applyFont="1"/>
    <xf numFmtId="169" fontId="44" fillId="0" borderId="0" xfId="2" applyNumberFormat="1" applyFont="1"/>
    <xf numFmtId="0" fontId="43" fillId="3" borderId="2" xfId="0" applyFont="1" applyFill="1" applyBorder="1"/>
    <xf numFmtId="0" fontId="78" fillId="3" borderId="2" xfId="0" applyFont="1" applyFill="1" applyBorder="1" applyAlignment="1">
      <alignment horizontal="right" vertical="center"/>
    </xf>
    <xf numFmtId="0" fontId="212" fillId="3" borderId="2" xfId="0" applyFont="1" applyFill="1" applyBorder="1" applyAlignment="1">
      <alignment horizontal="center" vertical="center"/>
    </xf>
    <xf numFmtId="0" fontId="101" fillId="3" borderId="2" xfId="0" applyFont="1" applyFill="1" applyBorder="1" applyAlignment="1">
      <alignment horizontal="left" vertical="center"/>
    </xf>
    <xf numFmtId="3" fontId="83" fillId="3" borderId="1" xfId="0" applyNumberFormat="1" applyFont="1" applyFill="1" applyBorder="1" applyAlignment="1">
      <alignment horizontal="center" vertical="center"/>
    </xf>
    <xf numFmtId="0" fontId="213" fillId="0" borderId="0" xfId="0" applyFont="1"/>
    <xf numFmtId="0" fontId="75" fillId="3" borderId="2" xfId="0" applyFont="1" applyFill="1" applyBorder="1"/>
    <xf numFmtId="0" fontId="75" fillId="3" borderId="2" xfId="0" applyFont="1" applyFill="1" applyBorder="1" applyAlignment="1">
      <alignment horizontal="center" vertical="center" wrapText="1"/>
    </xf>
    <xf numFmtId="0" fontId="59" fillId="5" borderId="0" xfId="0" applyFont="1" applyFill="1" applyBorder="1" applyAlignment="1">
      <alignment horizontal="right" vertical="center"/>
    </xf>
    <xf numFmtId="3" fontId="215" fillId="5" borderId="0" xfId="0" applyNumberFormat="1" applyFont="1" applyFill="1" applyBorder="1" applyAlignment="1">
      <alignment horizontal="center" vertical="center"/>
    </xf>
    <xf numFmtId="0" fontId="203" fillId="3" borderId="0" xfId="0" applyFont="1" applyFill="1" applyBorder="1" applyAlignment="1">
      <alignment horizontal="center" vertical="center"/>
    </xf>
    <xf numFmtId="1" fontId="216" fillId="3" borderId="0" xfId="0" applyNumberFormat="1" applyFont="1" applyFill="1" applyBorder="1" applyAlignment="1">
      <alignment horizontal="center" vertical="center"/>
    </xf>
    <xf numFmtId="0" fontId="208" fillId="3" borderId="0" xfId="0" applyFont="1" applyFill="1" applyBorder="1" applyAlignment="1">
      <alignment horizontal="right" vertical="center"/>
    </xf>
    <xf numFmtId="0" fontId="81" fillId="3" borderId="2" xfId="0" applyFont="1" applyFill="1" applyBorder="1" applyAlignment="1">
      <alignment horizontal="center" vertical="center"/>
    </xf>
    <xf numFmtId="0" fontId="161" fillId="3" borderId="2" xfId="0" applyFont="1" applyFill="1" applyBorder="1" applyAlignment="1">
      <alignment horizontal="center" vertical="center" wrapText="1" readingOrder="2"/>
    </xf>
    <xf numFmtId="0" fontId="161" fillId="3" borderId="2" xfId="0" applyFont="1" applyFill="1" applyBorder="1" applyAlignment="1">
      <alignment horizontal="center" vertical="center" wrapText="1"/>
    </xf>
    <xf numFmtId="0" fontId="77" fillId="3" borderId="2" xfId="0" applyFont="1" applyFill="1" applyBorder="1" applyAlignment="1">
      <alignment horizontal="center" vertical="center"/>
    </xf>
    <xf numFmtId="0" fontId="50" fillId="5" borderId="0" xfId="0" applyFont="1" applyFill="1" applyBorder="1" applyAlignment="1">
      <alignment horizontal="center" vertical="center" wrapText="1" readingOrder="2"/>
    </xf>
    <xf numFmtId="0" fontId="172" fillId="3" borderId="2" xfId="0" applyFont="1" applyFill="1" applyBorder="1" applyAlignment="1">
      <alignment horizontal="right" vertical="center" wrapText="1"/>
    </xf>
    <xf numFmtId="3" fontId="86" fillId="3" borderId="2" xfId="0" applyNumberFormat="1" applyFont="1" applyFill="1" applyBorder="1" applyAlignment="1">
      <alignment horizontal="center" vertical="center"/>
    </xf>
    <xf numFmtId="3" fontId="171" fillId="3" borderId="2" xfId="0" applyNumberFormat="1" applyFont="1" applyFill="1" applyBorder="1" applyAlignment="1">
      <alignment horizontal="center" vertical="center"/>
    </xf>
    <xf numFmtId="0" fontId="90" fillId="3" borderId="2" xfId="0" applyFont="1" applyFill="1" applyBorder="1" applyAlignment="1">
      <alignment horizontal="left" vertical="center" wrapText="1"/>
    </xf>
    <xf numFmtId="0" fontId="50" fillId="5" borderId="0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172" fillId="3" borderId="2" xfId="0" applyFont="1" applyFill="1" applyBorder="1" applyAlignment="1">
      <alignment horizontal="right" vertical="center"/>
    </xf>
    <xf numFmtId="1" fontId="217" fillId="0" borderId="0" xfId="0" applyNumberFormat="1" applyFont="1" applyAlignment="1">
      <alignment horizontal="center" vertical="center"/>
    </xf>
    <xf numFmtId="0" fontId="218" fillId="3" borderId="2" xfId="0" applyFont="1" applyFill="1" applyBorder="1" applyAlignment="1">
      <alignment horizontal="right" vertical="center"/>
    </xf>
    <xf numFmtId="4" fontId="114" fillId="3" borderId="2" xfId="0" applyNumberFormat="1" applyFont="1" applyFill="1" applyBorder="1" applyAlignment="1">
      <alignment horizontal="center" vertical="center"/>
    </xf>
    <xf numFmtId="3" fontId="114" fillId="3" borderId="2" xfId="0" applyNumberFormat="1" applyFont="1" applyFill="1" applyBorder="1" applyAlignment="1">
      <alignment horizontal="center" vertical="center"/>
    </xf>
    <xf numFmtId="3" fontId="50" fillId="5" borderId="0" xfId="0" applyNumberFormat="1" applyFont="1" applyFill="1" applyBorder="1" applyAlignment="1">
      <alignment horizontal="center" vertical="center" wrapText="1"/>
    </xf>
    <xf numFmtId="0" fontId="50" fillId="3" borderId="0" xfId="0" applyFont="1" applyFill="1" applyBorder="1" applyAlignment="1">
      <alignment horizontal="center" vertical="center" wrapText="1"/>
    </xf>
    <xf numFmtId="0" fontId="219" fillId="3" borderId="0" xfId="0" applyFont="1" applyFill="1" applyBorder="1" applyAlignment="1">
      <alignment horizontal="center" vertical="center" wrapText="1" readingOrder="2"/>
    </xf>
    <xf numFmtId="0" fontId="220" fillId="3" borderId="0" xfId="0" applyFont="1" applyFill="1" applyBorder="1" applyAlignment="1">
      <alignment horizontal="center" vertical="center" wrapText="1"/>
    </xf>
    <xf numFmtId="0" fontId="110" fillId="3" borderId="4" xfId="0" applyFont="1" applyFill="1" applyBorder="1" applyAlignment="1">
      <alignment horizontal="right" vertical="center"/>
    </xf>
    <xf numFmtId="165" fontId="82" fillId="3" borderId="4" xfId="0" applyNumberFormat="1" applyFont="1" applyFill="1" applyBorder="1" applyAlignment="1">
      <alignment horizontal="right" vertical="center"/>
    </xf>
    <xf numFmtId="3" fontId="66" fillId="3" borderId="4" xfId="0" applyNumberFormat="1" applyFont="1" applyFill="1" applyBorder="1" applyAlignment="1">
      <alignment horizontal="center" vertical="center"/>
    </xf>
    <xf numFmtId="3" fontId="66" fillId="3" borderId="4" xfId="0" applyNumberFormat="1" applyFont="1" applyFill="1" applyBorder="1" applyAlignment="1">
      <alignment vertical="center"/>
    </xf>
    <xf numFmtId="0" fontId="111" fillId="3" borderId="4" xfId="0" applyFont="1" applyFill="1" applyBorder="1" applyAlignment="1">
      <alignment vertical="center" readingOrder="1"/>
    </xf>
    <xf numFmtId="3" fontId="50" fillId="3" borderId="0" xfId="0" applyNumberFormat="1" applyFont="1" applyFill="1" applyBorder="1" applyAlignment="1">
      <alignment horizontal="center" vertical="center"/>
    </xf>
    <xf numFmtId="0" fontId="52" fillId="3" borderId="0" xfId="0" applyFont="1" applyFill="1" applyBorder="1" applyAlignment="1">
      <alignment vertical="center"/>
    </xf>
    <xf numFmtId="3" fontId="116" fillId="3" borderId="0" xfId="0" applyNumberFormat="1" applyFont="1" applyFill="1" applyBorder="1" applyAlignment="1">
      <alignment horizontal="center" vertical="center" readingOrder="2"/>
    </xf>
    <xf numFmtId="3" fontId="190" fillId="0" borderId="0" xfId="0" applyNumberFormat="1" applyFont="1" applyAlignment="1">
      <alignment horizontal="center"/>
    </xf>
    <xf numFmtId="3" fontId="44" fillId="0" borderId="0" xfId="0" applyNumberFormat="1" applyFont="1" applyAlignment="1">
      <alignment horizontal="center" vertical="center"/>
    </xf>
    <xf numFmtId="0" fontId="42" fillId="0" borderId="0" xfId="0" applyFont="1"/>
    <xf numFmtId="0" fontId="46" fillId="5" borderId="0" xfId="0" applyFont="1" applyFill="1" applyBorder="1" applyAlignment="1">
      <alignment horizontal="center" vertical="center"/>
    </xf>
    <xf numFmtId="0" fontId="48" fillId="5" borderId="0" xfId="0" applyFont="1" applyFill="1" applyBorder="1" applyAlignment="1">
      <alignment horizontal="center" vertical="center"/>
    </xf>
    <xf numFmtId="0" fontId="102" fillId="3" borderId="0" xfId="0" applyFont="1" applyFill="1" applyBorder="1"/>
    <xf numFmtId="0" fontId="68" fillId="3" borderId="0" xfId="0" applyFont="1" applyFill="1" applyBorder="1"/>
    <xf numFmtId="0" fontId="221" fillId="0" borderId="0" xfId="0" applyFont="1" applyBorder="1" applyAlignment="1">
      <alignment vertical="center" wrapText="1" readingOrder="2"/>
    </xf>
    <xf numFmtId="0" fontId="187" fillId="5" borderId="0" xfId="0" applyFont="1" applyFill="1" applyBorder="1" applyAlignment="1">
      <alignment horizontal="right" vertical="center" wrapText="1"/>
    </xf>
    <xf numFmtId="3" fontId="0" fillId="0" borderId="0" xfId="0" applyNumberFormat="1" applyAlignment="1">
      <alignment horizontal="center"/>
    </xf>
    <xf numFmtId="0" fontId="222" fillId="3" borderId="0" xfId="0" applyFont="1" applyFill="1" applyBorder="1" applyAlignment="1">
      <alignment vertical="center" wrapText="1" readingOrder="1"/>
    </xf>
    <xf numFmtId="0" fontId="43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24" fillId="3" borderId="0" xfId="0" applyFont="1" applyFill="1" applyBorder="1" applyAlignment="1">
      <alignment horizontal="center" vertical="center" wrapText="1"/>
    </xf>
    <xf numFmtId="0" fontId="186" fillId="5" borderId="3" xfId="0" applyFont="1" applyFill="1" applyBorder="1" applyAlignment="1">
      <alignment horizontal="center" vertical="center" wrapText="1"/>
    </xf>
    <xf numFmtId="3" fontId="186" fillId="5" borderId="3" xfId="0" applyNumberFormat="1" applyFont="1" applyFill="1" applyBorder="1" applyAlignment="1">
      <alignment horizontal="center" vertical="center" wrapText="1"/>
    </xf>
    <xf numFmtId="3" fontId="225" fillId="3" borderId="3" xfId="0" applyNumberFormat="1" applyFont="1" applyFill="1" applyBorder="1" applyAlignment="1">
      <alignment horizontal="center" vertical="center"/>
    </xf>
    <xf numFmtId="0" fontId="50" fillId="5" borderId="0" xfId="0" applyFont="1" applyFill="1" applyBorder="1" applyAlignment="1">
      <alignment horizontal="right" vertical="center" wrapText="1"/>
    </xf>
    <xf numFmtId="3" fontId="225" fillId="3" borderId="0" xfId="0" applyNumberFormat="1" applyFont="1" applyFill="1" applyBorder="1" applyAlignment="1">
      <alignment horizontal="center" vertical="center"/>
    </xf>
    <xf numFmtId="3" fontId="50" fillId="3" borderId="0" xfId="0" applyNumberFormat="1" applyFont="1" applyFill="1" applyBorder="1" applyAlignment="1">
      <alignment vertical="center"/>
    </xf>
    <xf numFmtId="3" fontId="186" fillId="3" borderId="3" xfId="0" applyNumberFormat="1" applyFont="1" applyFill="1" applyBorder="1" applyAlignment="1">
      <alignment horizontal="center" vertical="center"/>
    </xf>
    <xf numFmtId="3" fontId="225" fillId="3" borderId="0" xfId="0" applyNumberFormat="1" applyFont="1" applyFill="1" applyBorder="1" applyAlignment="1">
      <alignment horizontal="center" vertical="center" readingOrder="2"/>
    </xf>
    <xf numFmtId="3" fontId="43" fillId="0" borderId="3" xfId="0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3" fontId="226" fillId="5" borderId="0" xfId="0" applyNumberFormat="1" applyFont="1" applyFill="1" applyBorder="1" applyAlignment="1">
      <alignment horizontal="right" vertical="top" wrapText="1" readingOrder="2"/>
    </xf>
    <xf numFmtId="0" fontId="31" fillId="0" borderId="0" xfId="0" applyFont="1" applyBorder="1"/>
    <xf numFmtId="3" fontId="0" fillId="0" borderId="0" xfId="0" applyNumberFormat="1" applyFont="1"/>
    <xf numFmtId="3" fontId="226" fillId="5" borderId="0" xfId="0" applyNumberFormat="1" applyFont="1" applyFill="1" applyBorder="1" applyAlignment="1">
      <alignment horizontal="center" vertical="center" wrapText="1"/>
    </xf>
    <xf numFmtId="0" fontId="227" fillId="3" borderId="0" xfId="0" applyFont="1" applyFill="1" applyBorder="1" applyAlignment="1">
      <alignment horizontal="center" vertical="center" wrapText="1"/>
    </xf>
    <xf numFmtId="0" fontId="228" fillId="3" borderId="0" xfId="0" applyFont="1" applyFill="1" applyBorder="1" applyAlignment="1">
      <alignment horizontal="right" vertical="center" wrapText="1"/>
    </xf>
    <xf numFmtId="3" fontId="229" fillId="3" borderId="0" xfId="0" applyNumberFormat="1" applyFont="1" applyFill="1" applyBorder="1" applyAlignment="1">
      <alignment horizontal="center" vertical="center"/>
    </xf>
    <xf numFmtId="0" fontId="228" fillId="3" borderId="0" xfId="0" applyFont="1" applyFill="1" applyBorder="1" applyAlignment="1">
      <alignment horizontal="right" vertical="center" wrapText="1" readingOrder="2"/>
    </xf>
    <xf numFmtId="0" fontId="48" fillId="6" borderId="0" xfId="0" applyFont="1" applyFill="1" applyBorder="1" applyAlignment="1">
      <alignment horizontal="center" vertical="center"/>
    </xf>
    <xf numFmtId="0" fontId="231" fillId="0" borderId="0" xfId="0" applyFont="1" applyAlignment="1">
      <alignment horizontal="center" vertical="center"/>
    </xf>
    <xf numFmtId="0" fontId="230" fillId="0" borderId="0" xfId="0" applyFont="1" applyAlignment="1">
      <alignment horizontal="center" vertical="center"/>
    </xf>
    <xf numFmtId="0" fontId="58" fillId="3" borderId="0" xfId="0" applyFont="1" applyFill="1" applyBorder="1"/>
    <xf numFmtId="0" fontId="232" fillId="3" borderId="0" xfId="0" applyFont="1" applyFill="1" applyBorder="1" applyAlignment="1">
      <alignment horizontal="center" vertical="center"/>
    </xf>
    <xf numFmtId="0" fontId="233" fillId="3" borderId="0" xfId="0" applyFont="1" applyFill="1" applyBorder="1" applyAlignment="1">
      <alignment horizontal="right" vertical="center"/>
    </xf>
    <xf numFmtId="3" fontId="232" fillId="3" borderId="0" xfId="0" applyNumberFormat="1" applyFont="1" applyFill="1" applyBorder="1" applyAlignment="1">
      <alignment horizontal="right" vertical="center"/>
    </xf>
    <xf numFmtId="3" fontId="232" fillId="3" borderId="0" xfId="0" applyNumberFormat="1" applyFont="1" applyFill="1" applyBorder="1" applyAlignment="1">
      <alignment horizontal="center" vertical="center"/>
    </xf>
    <xf numFmtId="3" fontId="234" fillId="3" borderId="0" xfId="0" applyNumberFormat="1" applyFont="1" applyFill="1" applyBorder="1" applyAlignment="1">
      <alignment horizontal="center" vertical="center"/>
    </xf>
    <xf numFmtId="0" fontId="235" fillId="3" borderId="0" xfId="0" applyFont="1" applyFill="1" applyBorder="1" applyAlignment="1">
      <alignment horizontal="right" vertical="center" readingOrder="2"/>
    </xf>
    <xf numFmtId="3" fontId="45" fillId="3" borderId="0" xfId="0" applyNumberFormat="1" applyFont="1" applyFill="1" applyBorder="1" applyAlignment="1">
      <alignment horizontal="center" vertical="center"/>
    </xf>
    <xf numFmtId="3" fontId="54" fillId="3" borderId="0" xfId="0" applyNumberFormat="1" applyFont="1" applyFill="1" applyBorder="1" applyAlignment="1">
      <alignment horizontal="center" vertical="center"/>
    </xf>
    <xf numFmtId="3" fontId="203" fillId="3" borderId="0" xfId="0" applyNumberFormat="1" applyFont="1" applyFill="1" applyBorder="1" applyAlignment="1">
      <alignment horizontal="center" vertical="center"/>
    </xf>
    <xf numFmtId="3" fontId="203" fillId="3" borderId="0" xfId="0" applyNumberFormat="1" applyFont="1" applyFill="1" applyBorder="1" applyAlignment="1">
      <alignment horizontal="right" vertical="center"/>
    </xf>
    <xf numFmtId="0" fontId="230" fillId="0" borderId="0" xfId="0" applyFont="1"/>
    <xf numFmtId="0" fontId="236" fillId="3" borderId="0" xfId="0" applyFont="1" applyFill="1" applyBorder="1" applyAlignment="1">
      <alignment horizontal="right" vertical="center" wrapText="1"/>
    </xf>
    <xf numFmtId="3" fontId="55" fillId="3" borderId="0" xfId="0" applyNumberFormat="1" applyFont="1" applyFill="1" applyBorder="1" applyAlignment="1">
      <alignment horizontal="center" vertical="center"/>
    </xf>
    <xf numFmtId="0" fontId="236" fillId="3" borderId="0" xfId="0" applyFont="1" applyFill="1" applyBorder="1" applyAlignment="1">
      <alignment horizontal="right" vertical="center" wrapText="1" readingOrder="2"/>
    </xf>
    <xf numFmtId="3" fontId="44" fillId="3" borderId="0" xfId="0" applyNumberFormat="1" applyFont="1" applyFill="1"/>
    <xf numFmtId="0" fontId="238" fillId="3" borderId="0" xfId="3" applyFont="1" applyFill="1" applyBorder="1" applyAlignment="1">
      <alignment horizontal="center" vertical="center"/>
    </xf>
    <xf numFmtId="0" fontId="238" fillId="3" borderId="0" xfId="3" applyFont="1" applyFill="1" applyBorder="1" applyAlignment="1">
      <alignment horizontal="center" vertical="center" wrapText="1"/>
    </xf>
    <xf numFmtId="169" fontId="239" fillId="3" borderId="0" xfId="3" applyNumberFormat="1" applyFont="1" applyFill="1" applyBorder="1" applyAlignment="1">
      <alignment horizontal="center" vertical="center"/>
    </xf>
    <xf numFmtId="169" fontId="44" fillId="3" borderId="0" xfId="2" applyNumberFormat="1" applyFont="1" applyFill="1" applyBorder="1"/>
    <xf numFmtId="169" fontId="44" fillId="3" borderId="0" xfId="2" applyNumberFormat="1" applyFont="1" applyFill="1"/>
    <xf numFmtId="0" fontId="240" fillId="3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104" fillId="3" borderId="0" xfId="0" applyFont="1" applyFill="1" applyBorder="1"/>
    <xf numFmtId="0" fontId="97" fillId="3" borderId="0" xfId="0" applyFont="1" applyFill="1" applyBorder="1"/>
    <xf numFmtId="0" fontId="108" fillId="3" borderId="2" xfId="0" applyFont="1" applyFill="1" applyBorder="1" applyAlignment="1">
      <alignment horizontal="right" vertical="center"/>
    </xf>
    <xf numFmtId="3" fontId="92" fillId="3" borderId="2" xfId="0" applyNumberFormat="1" applyFont="1" applyFill="1" applyBorder="1" applyAlignment="1">
      <alignment horizontal="center" vertical="center"/>
    </xf>
    <xf numFmtId="3" fontId="107" fillId="3" borderId="2" xfId="0" applyNumberFormat="1" applyFont="1" applyFill="1" applyBorder="1" applyAlignment="1">
      <alignment horizontal="center" vertical="center"/>
    </xf>
    <xf numFmtId="3" fontId="106" fillId="3" borderId="2" xfId="0" applyNumberFormat="1" applyFont="1" applyFill="1" applyBorder="1" applyAlignment="1">
      <alignment horizontal="center" vertical="center"/>
    </xf>
    <xf numFmtId="0" fontId="47" fillId="5" borderId="0" xfId="0" applyFont="1" applyFill="1" applyBorder="1" applyAlignment="1">
      <alignment horizontal="center" vertical="center"/>
    </xf>
    <xf numFmtId="3" fontId="44" fillId="3" borderId="0" xfId="0" applyNumberFormat="1" applyFont="1" applyFill="1" applyBorder="1" applyAlignment="1">
      <alignment horizontal="center" vertical="center"/>
    </xf>
    <xf numFmtId="0" fontId="81" fillId="13" borderId="2" xfId="0" applyFont="1" applyFill="1" applyBorder="1" applyAlignment="1">
      <alignment horizontal="right" vertical="center"/>
    </xf>
    <xf numFmtId="3" fontId="76" fillId="13" borderId="2" xfId="0" applyNumberFormat="1" applyFont="1" applyFill="1" applyBorder="1" applyAlignment="1">
      <alignment horizontal="center" vertical="center"/>
    </xf>
    <xf numFmtId="3" fontId="107" fillId="13" borderId="2" xfId="0" applyNumberFormat="1" applyFont="1" applyFill="1" applyBorder="1" applyAlignment="1">
      <alignment horizontal="center" vertical="center"/>
    </xf>
    <xf numFmtId="3" fontId="106" fillId="13" borderId="2" xfId="0" applyNumberFormat="1" applyFont="1" applyFill="1" applyBorder="1" applyAlignment="1">
      <alignment horizontal="center" vertical="center"/>
    </xf>
    <xf numFmtId="3" fontId="76" fillId="13" borderId="2" xfId="0" applyNumberFormat="1" applyFont="1" applyFill="1" applyBorder="1" applyAlignment="1">
      <alignment horizontal="right" vertical="center"/>
    </xf>
    <xf numFmtId="0" fontId="76" fillId="13" borderId="2" xfId="0" applyFont="1" applyFill="1" applyBorder="1" applyAlignment="1">
      <alignment horizontal="left" vertical="center"/>
    </xf>
    <xf numFmtId="0" fontId="100" fillId="3" borderId="2" xfId="0" applyFont="1" applyFill="1" applyBorder="1" applyAlignment="1">
      <alignment vertical="center" wrapText="1" readingOrder="2"/>
    </xf>
    <xf numFmtId="3" fontId="44" fillId="3" borderId="0" xfId="0" applyNumberFormat="1" applyFont="1" applyFill="1" applyBorder="1"/>
    <xf numFmtId="0" fontId="31" fillId="3" borderId="0" xfId="0" applyFont="1" applyFill="1"/>
    <xf numFmtId="0" fontId="89" fillId="3" borderId="2" xfId="0" applyFont="1" applyFill="1" applyBorder="1" applyAlignment="1">
      <alignment horizontal="right" vertical="center"/>
    </xf>
    <xf numFmtId="3" fontId="0" fillId="0" borderId="0" xfId="0" applyNumberFormat="1" applyAlignment="1">
      <alignment horizontal="left"/>
    </xf>
    <xf numFmtId="3" fontId="126" fillId="3" borderId="2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3" borderId="2" xfId="0" applyFill="1" applyBorder="1"/>
    <xf numFmtId="3" fontId="127" fillId="13" borderId="2" xfId="0" applyNumberFormat="1" applyFont="1" applyFill="1" applyBorder="1" applyAlignment="1">
      <alignment horizontal="center" vertical="center"/>
    </xf>
    <xf numFmtId="0" fontId="75" fillId="13" borderId="2" xfId="0" applyFont="1" applyFill="1" applyBorder="1" applyAlignment="1">
      <alignment horizontal="left" vertical="center"/>
    </xf>
    <xf numFmtId="0" fontId="63" fillId="5" borderId="0" xfId="0" applyFont="1" applyFill="1" applyBorder="1" applyAlignment="1">
      <alignment horizontal="right" vertical="center" readingOrder="2"/>
    </xf>
    <xf numFmtId="0" fontId="86" fillId="3" borderId="0" xfId="0" applyFont="1" applyFill="1" applyBorder="1" applyAlignment="1">
      <alignment horizontal="left" vertical="center"/>
    </xf>
    <xf numFmtId="0" fontId="232" fillId="5" borderId="0" xfId="0" applyFont="1" applyFill="1" applyBorder="1" applyAlignment="1">
      <alignment horizontal="center" vertical="center"/>
    </xf>
    <xf numFmtId="3" fontId="242" fillId="5" borderId="0" xfId="0" applyNumberFormat="1" applyFont="1" applyFill="1" applyBorder="1" applyAlignment="1">
      <alignment horizontal="right" vertical="center"/>
    </xf>
    <xf numFmtId="9" fontId="44" fillId="0" borderId="0" xfId="0" applyNumberFormat="1" applyFont="1" applyAlignment="1">
      <alignment horizontal="center" vertical="center"/>
    </xf>
    <xf numFmtId="1" fontId="44" fillId="3" borderId="0" xfId="0" applyNumberFormat="1" applyFont="1" applyFill="1" applyBorder="1" applyAlignment="1">
      <alignment horizontal="center" vertical="center"/>
    </xf>
    <xf numFmtId="0" fontId="190" fillId="3" borderId="0" xfId="0" applyFont="1" applyFill="1" applyBorder="1"/>
    <xf numFmtId="3" fontId="190" fillId="3" borderId="0" xfId="0" applyNumberFormat="1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2" fontId="44" fillId="3" borderId="0" xfId="0" applyNumberFormat="1" applyFont="1" applyFill="1"/>
    <xf numFmtId="9" fontId="44" fillId="3" borderId="0" xfId="0" applyNumberFormat="1" applyFont="1" applyFill="1"/>
    <xf numFmtId="2" fontId="31" fillId="3" borderId="0" xfId="0" applyNumberFormat="1" applyFont="1" applyFill="1"/>
    <xf numFmtId="0" fontId="30" fillId="3" borderId="0" xfId="0" applyFont="1" applyFill="1" applyBorder="1"/>
    <xf numFmtId="3" fontId="30" fillId="3" borderId="0" xfId="0" applyNumberFormat="1" applyFont="1" applyFill="1" applyBorder="1" applyAlignment="1">
      <alignment horizontal="center" vertical="center"/>
    </xf>
    <xf numFmtId="3" fontId="31" fillId="3" borderId="0" xfId="0" applyNumberFormat="1" applyFont="1" applyFill="1"/>
    <xf numFmtId="0" fontId="243" fillId="3" borderId="0" xfId="0" applyFont="1" applyFill="1" applyBorder="1" applyAlignment="1">
      <alignment horizontal="center" vertical="center"/>
    </xf>
    <xf numFmtId="0" fontId="244" fillId="3" borderId="0" xfId="0" applyFont="1" applyFill="1" applyBorder="1" applyAlignment="1">
      <alignment horizontal="center" vertical="center"/>
    </xf>
    <xf numFmtId="0" fontId="220" fillId="0" borderId="0" xfId="0" applyFont="1" applyAlignment="1">
      <alignment horizontal="center" vertical="center"/>
    </xf>
    <xf numFmtId="3" fontId="243" fillId="3" borderId="0" xfId="0" applyNumberFormat="1" applyFont="1" applyFill="1" applyBorder="1" applyAlignment="1">
      <alignment horizontal="right" vertical="center"/>
    </xf>
    <xf numFmtId="3" fontId="245" fillId="3" borderId="0" xfId="0" applyNumberFormat="1" applyFont="1" applyFill="1" applyBorder="1" applyAlignment="1">
      <alignment horizontal="center" vertical="center"/>
    </xf>
    <xf numFmtId="3" fontId="206" fillId="3" borderId="0" xfId="0" applyNumberFormat="1" applyFont="1" applyFill="1" applyBorder="1" applyAlignment="1">
      <alignment horizontal="center" vertical="center"/>
    </xf>
    <xf numFmtId="3" fontId="246" fillId="3" borderId="0" xfId="0" applyNumberFormat="1" applyFont="1" applyFill="1" applyBorder="1" applyAlignment="1">
      <alignment horizontal="right" vertical="center"/>
    </xf>
    <xf numFmtId="3" fontId="246" fillId="3" borderId="0" xfId="0" applyNumberFormat="1" applyFont="1" applyFill="1" applyBorder="1" applyAlignment="1">
      <alignment horizontal="center" vertical="center"/>
    </xf>
    <xf numFmtId="0" fontId="246" fillId="3" borderId="0" xfId="0" applyFont="1" applyFill="1" applyBorder="1" applyAlignment="1">
      <alignment horizontal="center" vertical="center"/>
    </xf>
    <xf numFmtId="0" fontId="247" fillId="0" borderId="0" xfId="0" applyFont="1"/>
    <xf numFmtId="0" fontId="179" fillId="0" borderId="0" xfId="0" applyFont="1"/>
    <xf numFmtId="3" fontId="51" fillId="3" borderId="0" xfId="0" applyNumberFormat="1" applyFont="1" applyFill="1" applyBorder="1" applyAlignment="1">
      <alignment horizontal="center" vertical="center"/>
    </xf>
    <xf numFmtId="3" fontId="248" fillId="3" borderId="0" xfId="0" applyNumberFormat="1" applyFont="1" applyFill="1" applyBorder="1" applyAlignment="1">
      <alignment horizontal="center" vertical="center"/>
    </xf>
    <xf numFmtId="0" fontId="173" fillId="0" borderId="0" xfId="0" applyFont="1" applyAlignment="1">
      <alignment horizontal="right" readingOrder="2"/>
    </xf>
    <xf numFmtId="0" fontId="249" fillId="0" borderId="0" xfId="0" applyFont="1" applyAlignment="1">
      <alignment horizontal="left" readingOrder="1"/>
    </xf>
    <xf numFmtId="0" fontId="62" fillId="0" borderId="0" xfId="0" applyFont="1" applyFill="1" applyBorder="1"/>
    <xf numFmtId="165" fontId="43" fillId="3" borderId="0" xfId="0" applyNumberFormat="1" applyFont="1" applyFill="1" applyAlignment="1">
      <alignment horizontal="center" vertical="center"/>
    </xf>
    <xf numFmtId="3" fontId="112" fillId="3" borderId="0" xfId="0" applyNumberFormat="1" applyFont="1" applyFill="1" applyAlignment="1">
      <alignment horizontal="center" vertical="center"/>
    </xf>
    <xf numFmtId="3" fontId="43" fillId="3" borderId="0" xfId="0" applyNumberFormat="1" applyFont="1" applyFill="1"/>
    <xf numFmtId="0" fontId="43" fillId="3" borderId="0" xfId="0" applyFont="1" applyFill="1" applyAlignment="1">
      <alignment horizontal="center"/>
    </xf>
    <xf numFmtId="0" fontId="243" fillId="3" borderId="0" xfId="0" applyFont="1" applyFill="1" applyBorder="1" applyAlignment="1">
      <alignment horizontal="right"/>
    </xf>
    <xf numFmtId="3" fontId="44" fillId="3" borderId="0" xfId="0" applyNumberFormat="1" applyFont="1" applyFill="1" applyBorder="1" applyAlignment="1">
      <alignment horizontal="center"/>
    </xf>
    <xf numFmtId="3" fontId="44" fillId="0" borderId="0" xfId="0" applyNumberFormat="1" applyFont="1" applyBorder="1"/>
    <xf numFmtId="0" fontId="51" fillId="3" borderId="0" xfId="0" applyFont="1" applyFill="1" applyBorder="1" applyAlignment="1">
      <alignment horizontal="right" vertical="center" readingOrder="2"/>
    </xf>
    <xf numFmtId="3" fontId="52" fillId="3" borderId="0" xfId="0" applyNumberFormat="1" applyFont="1" applyFill="1" applyBorder="1" applyAlignment="1">
      <alignment horizontal="center" vertical="center"/>
    </xf>
    <xf numFmtId="0" fontId="51" fillId="3" borderId="0" xfId="0" applyFont="1" applyFill="1" applyBorder="1" applyAlignment="1">
      <alignment horizontal="right"/>
    </xf>
    <xf numFmtId="0" fontId="52" fillId="3" borderId="0" xfId="0" applyFont="1" applyFill="1" applyBorder="1" applyAlignment="1">
      <alignment horizontal="right" vertical="center" readingOrder="2"/>
    </xf>
    <xf numFmtId="3" fontId="51" fillId="3" borderId="0" xfId="0" applyNumberFormat="1" applyFont="1" applyFill="1" applyBorder="1" applyAlignment="1">
      <alignment horizontal="center"/>
    </xf>
    <xf numFmtId="3" fontId="47" fillId="3" borderId="0" xfId="0" applyNumberFormat="1" applyFont="1" applyFill="1" applyBorder="1" applyAlignment="1">
      <alignment horizontal="center" vertical="center"/>
    </xf>
    <xf numFmtId="0" fontId="0" fillId="3" borderId="0" xfId="0" applyFont="1" applyFill="1"/>
    <xf numFmtId="0" fontId="52" fillId="3" borderId="0" xfId="0" applyFont="1" applyFill="1" applyBorder="1" applyAlignment="1">
      <alignment horizontal="right"/>
    </xf>
    <xf numFmtId="0" fontId="250" fillId="3" borderId="0" xfId="0" applyFont="1" applyFill="1" applyBorder="1" applyAlignment="1">
      <alignment horizontal="right"/>
    </xf>
    <xf numFmtId="3" fontId="251" fillId="3" borderId="0" xfId="0" applyNumberFormat="1" applyFont="1" applyFill="1" applyBorder="1" applyAlignment="1">
      <alignment horizontal="center" vertical="center"/>
    </xf>
    <xf numFmtId="3" fontId="251" fillId="3" borderId="0" xfId="0" applyNumberFormat="1" applyFont="1" applyFill="1" applyBorder="1" applyAlignment="1">
      <alignment horizontal="center"/>
    </xf>
    <xf numFmtId="0" fontId="48" fillId="3" borderId="0" xfId="0" applyFont="1" applyFill="1" applyAlignment="1">
      <alignment horizontal="center"/>
    </xf>
    <xf numFmtId="0" fontId="44" fillId="3" borderId="0" xfId="0" applyFont="1" applyFill="1" applyAlignment="1">
      <alignment horizontal="center"/>
    </xf>
    <xf numFmtId="0" fontId="47" fillId="3" borderId="0" xfId="0" applyFont="1" applyFill="1" applyBorder="1" applyAlignment="1">
      <alignment horizontal="right" vertical="center" readingOrder="2"/>
    </xf>
    <xf numFmtId="3" fontId="44" fillId="3" borderId="0" xfId="0" applyNumberFormat="1" applyFont="1" applyFill="1" applyAlignment="1">
      <alignment horizontal="center"/>
    </xf>
    <xf numFmtId="3" fontId="252" fillId="3" borderId="0" xfId="0" applyNumberFormat="1" applyFont="1" applyFill="1" applyBorder="1" applyAlignment="1">
      <alignment horizontal="center" vertical="center"/>
    </xf>
    <xf numFmtId="3" fontId="252" fillId="4" borderId="0" xfId="0" applyNumberFormat="1" applyFont="1" applyFill="1" applyBorder="1" applyAlignment="1">
      <alignment horizontal="center" vertical="center"/>
    </xf>
    <xf numFmtId="0" fontId="252" fillId="3" borderId="0" xfId="0" applyFont="1" applyFill="1" applyBorder="1" applyAlignment="1">
      <alignment horizontal="center"/>
    </xf>
    <xf numFmtId="3" fontId="252" fillId="3" borderId="0" xfId="0" applyNumberFormat="1" applyFont="1" applyFill="1" applyBorder="1" applyAlignment="1">
      <alignment horizontal="center"/>
    </xf>
    <xf numFmtId="0" fontId="252" fillId="4" borderId="0" xfId="0" applyFont="1" applyFill="1" applyBorder="1" applyAlignment="1">
      <alignment horizontal="center"/>
    </xf>
    <xf numFmtId="0" fontId="115" fillId="3" borderId="0" xfId="0" applyFont="1" applyFill="1" applyBorder="1" applyAlignment="1">
      <alignment horizontal="center" vertical="center" wrapText="1"/>
    </xf>
    <xf numFmtId="0" fontId="44" fillId="3" borderId="0" xfId="0" applyFont="1" applyFill="1" applyAlignment="1">
      <alignment horizontal="center" vertical="center" wrapText="1"/>
    </xf>
    <xf numFmtId="0" fontId="88" fillId="3" borderId="2" xfId="0" applyFont="1" applyFill="1" applyBorder="1" applyAlignment="1">
      <alignment horizontal="center" vertical="center" wrapText="1"/>
    </xf>
    <xf numFmtId="0" fontId="84" fillId="3" borderId="2" xfId="0" applyFont="1" applyFill="1" applyBorder="1" applyAlignment="1">
      <alignment horizontal="left" vertical="center"/>
    </xf>
    <xf numFmtId="0" fontId="84" fillId="3" borderId="2" xfId="0" applyFont="1" applyFill="1" applyBorder="1" applyAlignment="1">
      <alignment horizontal="center" vertical="center" wrapText="1"/>
    </xf>
    <xf numFmtId="0" fontId="254" fillId="5" borderId="0" xfId="0" applyFont="1" applyFill="1" applyBorder="1" applyAlignment="1">
      <alignment horizontal="right"/>
    </xf>
    <xf numFmtId="0" fontId="255" fillId="5" borderId="0" xfId="0" applyFont="1" applyFill="1" applyBorder="1" applyAlignment="1">
      <alignment horizontal="right" vertical="center"/>
    </xf>
    <xf numFmtId="0" fontId="256" fillId="3" borderId="0" xfId="0" applyFont="1" applyFill="1" applyBorder="1"/>
    <xf numFmtId="165" fontId="53" fillId="3" borderId="0" xfId="0" applyNumberFormat="1" applyFont="1" applyFill="1" applyBorder="1" applyAlignment="1">
      <alignment horizontal="center" vertical="center"/>
    </xf>
    <xf numFmtId="1" fontId="53" fillId="3" borderId="0" xfId="0" applyNumberFormat="1" applyFont="1" applyFill="1" applyBorder="1" applyAlignment="1">
      <alignment horizontal="center" vertical="center"/>
    </xf>
    <xf numFmtId="0" fontId="257" fillId="3" borderId="0" xfId="0" applyFont="1" applyFill="1" applyBorder="1" applyAlignment="1">
      <alignment horizontal="center" vertical="center"/>
    </xf>
    <xf numFmtId="0" fontId="237" fillId="0" borderId="0" xfId="0" applyFont="1" applyAlignment="1">
      <alignment horizontal="center" vertical="center"/>
    </xf>
    <xf numFmtId="0" fontId="53" fillId="3" borderId="0" xfId="0" applyFont="1" applyFill="1" applyBorder="1" applyAlignment="1">
      <alignment horizontal="right" vertical="center"/>
    </xf>
    <xf numFmtId="2" fontId="237" fillId="0" borderId="0" xfId="0" applyNumberFormat="1" applyFont="1" applyAlignment="1">
      <alignment horizontal="center" vertical="center"/>
    </xf>
    <xf numFmtId="165" fontId="258" fillId="3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59" fillId="0" borderId="0" xfId="0" applyFont="1" applyAlignment="1"/>
    <xf numFmtId="0" fontId="77" fillId="10" borderId="0" xfId="0" applyFont="1" applyFill="1" applyBorder="1" applyAlignment="1">
      <alignment horizontal="left" vertical="center"/>
    </xf>
    <xf numFmtId="0" fontId="101" fillId="3" borderId="0" xfId="0" applyFont="1" applyFill="1" applyBorder="1" applyAlignment="1">
      <alignment horizontal="left" vertical="center"/>
    </xf>
    <xf numFmtId="3" fontId="114" fillId="10" borderId="0" xfId="0" applyNumberFormat="1" applyFont="1" applyFill="1" applyBorder="1" applyAlignment="1">
      <alignment horizontal="center" vertical="center"/>
    </xf>
    <xf numFmtId="2" fontId="83" fillId="10" borderId="0" xfId="0" applyNumberFormat="1" applyFont="1" applyFill="1" applyBorder="1" applyAlignment="1">
      <alignment horizontal="center" vertical="center"/>
    </xf>
    <xf numFmtId="165" fontId="43" fillId="3" borderId="0" xfId="0" applyNumberFormat="1" applyFont="1" applyFill="1" applyBorder="1"/>
    <xf numFmtId="0" fontId="51" fillId="3" borderId="0" xfId="0" applyFont="1" applyFill="1" applyBorder="1" applyAlignment="1">
      <alignment horizontal="right" vertical="center"/>
    </xf>
    <xf numFmtId="0" fontId="253" fillId="3" borderId="0" xfId="0" applyFont="1" applyFill="1" applyBorder="1" applyAlignment="1">
      <alignment horizontal="center" vertical="center"/>
    </xf>
    <xf numFmtId="165" fontId="253" fillId="3" borderId="0" xfId="0" applyNumberFormat="1" applyFont="1" applyFill="1" applyBorder="1" applyAlignment="1">
      <alignment horizontal="center" vertical="center"/>
    </xf>
    <xf numFmtId="0" fontId="66" fillId="0" borderId="0" xfId="0" applyFont="1"/>
    <xf numFmtId="1" fontId="253" fillId="3" borderId="0" xfId="0" applyNumberFormat="1" applyFont="1" applyFill="1" applyBorder="1" applyAlignment="1">
      <alignment horizontal="center" vertical="center"/>
    </xf>
    <xf numFmtId="0" fontId="253" fillId="3" borderId="0" xfId="0" applyFont="1" applyFill="1" applyBorder="1" applyAlignment="1">
      <alignment horizontal="right" vertical="center"/>
    </xf>
    <xf numFmtId="2" fontId="66" fillId="0" borderId="0" xfId="0" applyNumberFormat="1" applyFont="1"/>
    <xf numFmtId="0" fontId="55" fillId="3" borderId="0" xfId="0" applyFont="1" applyFill="1" applyBorder="1" applyAlignment="1">
      <alignment horizontal="center" vertical="center"/>
    </xf>
    <xf numFmtId="0" fontId="45" fillId="3" borderId="0" xfId="0" applyFont="1" applyFill="1" applyBorder="1" applyAlignment="1">
      <alignment horizontal="right" vertical="center"/>
    </xf>
    <xf numFmtId="165" fontId="47" fillId="3" borderId="0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7" fillId="3" borderId="0" xfId="0" applyFont="1" applyFill="1" applyBorder="1" applyAlignment="1">
      <alignment horizontal="center" vertical="center"/>
    </xf>
    <xf numFmtId="2" fontId="0" fillId="0" borderId="0" xfId="0" applyNumberFormat="1"/>
    <xf numFmtId="1" fontId="47" fillId="3" borderId="0" xfId="0" applyNumberFormat="1" applyFont="1" applyFill="1" applyBorder="1" applyAlignment="1">
      <alignment horizontal="center" vertical="center"/>
    </xf>
    <xf numFmtId="0" fontId="242" fillId="3" borderId="0" xfId="0" applyFont="1" applyFill="1" applyBorder="1" applyAlignment="1">
      <alignment horizontal="right" vertical="center"/>
    </xf>
    <xf numFmtId="2" fontId="48" fillId="0" borderId="0" xfId="0" applyNumberFormat="1" applyFont="1" applyAlignment="1">
      <alignment horizontal="center" vertical="center"/>
    </xf>
    <xf numFmtId="0" fontId="185" fillId="24" borderId="3" xfId="0" applyFont="1" applyFill="1" applyBorder="1" applyAlignment="1">
      <alignment horizontal="center" vertical="center"/>
    </xf>
    <xf numFmtId="0" fontId="179" fillId="24" borderId="3" xfId="0" applyFont="1" applyFill="1" applyBorder="1" applyAlignment="1">
      <alignment horizontal="center" vertical="center"/>
    </xf>
    <xf numFmtId="0" fontId="191" fillId="0" borderId="56" xfId="0" applyFont="1" applyBorder="1" applyAlignment="1">
      <alignment horizontal="right" vertical="center" readingOrder="2"/>
    </xf>
    <xf numFmtId="166" fontId="215" fillId="3" borderId="0" xfId="0" applyNumberFormat="1" applyFont="1" applyFill="1" applyBorder="1" applyAlignment="1">
      <alignment horizontal="center" vertical="center"/>
    </xf>
    <xf numFmtId="0" fontId="52" fillId="3" borderId="0" xfId="0" applyFont="1" applyFill="1"/>
    <xf numFmtId="0" fontId="43" fillId="3" borderId="0" xfId="0" applyFont="1" applyFill="1" applyBorder="1" applyAlignment="1">
      <alignment horizontal="center" vertical="center"/>
    </xf>
    <xf numFmtId="0" fontId="43" fillId="3" borderId="0" xfId="0" applyFont="1" applyFill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66" fontId="31" fillId="0" borderId="0" xfId="0" applyNumberFormat="1" applyFont="1" applyBorder="1" applyAlignment="1">
      <alignment horizontal="center" vertical="center"/>
    </xf>
    <xf numFmtId="3" fontId="31" fillId="0" borderId="0" xfId="0" applyNumberFormat="1" applyFont="1" applyBorder="1" applyAlignment="1">
      <alignment horizontal="center" vertical="center"/>
    </xf>
    <xf numFmtId="1" fontId="208" fillId="0" borderId="0" xfId="9" applyNumberFormat="1" applyFont="1" applyBorder="1" applyAlignment="1">
      <alignment horizontal="center" vertical="center"/>
    </xf>
    <xf numFmtId="3" fontId="208" fillId="0" borderId="0" xfId="9" applyNumberFormat="1" applyFont="1" applyBorder="1" applyAlignment="1">
      <alignment horizontal="center" vertical="center"/>
    </xf>
    <xf numFmtId="0" fontId="263" fillId="0" borderId="0" xfId="9" applyFont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264" fillId="3" borderId="0" xfId="0" applyFont="1" applyFill="1" applyBorder="1" applyAlignment="1">
      <alignment horizontal="center" vertical="center"/>
    </xf>
    <xf numFmtId="0" fontId="208" fillId="4" borderId="0" xfId="0" applyFont="1" applyFill="1" applyBorder="1" applyAlignment="1">
      <alignment horizontal="right"/>
    </xf>
    <xf numFmtId="0" fontId="208" fillId="4" borderId="0" xfId="0" applyFont="1" applyFill="1" applyBorder="1" applyAlignment="1">
      <alignment horizontal="center"/>
    </xf>
    <xf numFmtId="1" fontId="31" fillId="0" borderId="0" xfId="0" applyNumberFormat="1" applyFont="1"/>
    <xf numFmtId="3" fontId="43" fillId="0" borderId="0" xfId="0" applyNumberFormat="1" applyFont="1" applyAlignment="1">
      <alignment horizontal="center" vertical="center"/>
    </xf>
    <xf numFmtId="0" fontId="81" fillId="3" borderId="0" xfId="0" applyFont="1" applyFill="1" applyBorder="1" applyAlignment="1">
      <alignment horizontal="center" vertical="center"/>
    </xf>
    <xf numFmtId="0" fontId="90" fillId="3" borderId="0" xfId="0" applyFont="1" applyFill="1" applyBorder="1" applyAlignment="1">
      <alignment horizontal="center" vertical="center"/>
    </xf>
    <xf numFmtId="0" fontId="75" fillId="3" borderId="0" xfId="0" applyFont="1" applyFill="1" applyBorder="1" applyAlignment="1">
      <alignment horizontal="center" vertical="center"/>
    </xf>
    <xf numFmtId="3" fontId="86" fillId="3" borderId="0" xfId="0" applyNumberFormat="1" applyFont="1" applyFill="1" applyBorder="1" applyAlignment="1">
      <alignment horizontal="center" vertical="center"/>
    </xf>
    <xf numFmtId="3" fontId="90" fillId="3" borderId="0" xfId="0" applyNumberFormat="1" applyFont="1" applyFill="1" applyBorder="1" applyAlignment="1">
      <alignment horizontal="center" vertical="center"/>
    </xf>
    <xf numFmtId="0" fontId="128" fillId="3" borderId="0" xfId="0" applyFont="1" applyFill="1" applyBorder="1" applyAlignment="1">
      <alignment horizontal="left" vertical="center"/>
    </xf>
    <xf numFmtId="3" fontId="114" fillId="3" borderId="0" xfId="0" applyNumberFormat="1" applyFont="1" applyFill="1" applyBorder="1" applyAlignment="1">
      <alignment horizontal="center" vertical="center"/>
    </xf>
    <xf numFmtId="0" fontId="81" fillId="26" borderId="0" xfId="0" applyFont="1" applyFill="1" applyBorder="1" applyAlignment="1">
      <alignment horizontal="right" vertical="center"/>
    </xf>
    <xf numFmtId="3" fontId="90" fillId="26" borderId="0" xfId="0" applyNumberFormat="1" applyFont="1" applyFill="1" applyBorder="1" applyAlignment="1">
      <alignment horizontal="center" vertical="center"/>
    </xf>
    <xf numFmtId="0" fontId="128" fillId="26" borderId="0" xfId="0" applyFont="1" applyFill="1" applyBorder="1" applyAlignment="1">
      <alignment horizontal="left" vertical="center"/>
    </xf>
    <xf numFmtId="0" fontId="203" fillId="3" borderId="0" xfId="0" applyFont="1" applyFill="1" applyAlignment="1">
      <alignment horizontal="center" vertical="center"/>
    </xf>
    <xf numFmtId="0" fontId="232" fillId="3" borderId="0" xfId="0" applyFont="1" applyFill="1" applyAlignment="1">
      <alignment horizontal="center" vertical="center"/>
    </xf>
    <xf numFmtId="0" fontId="55" fillId="3" borderId="0" xfId="0" applyFont="1" applyFill="1" applyAlignment="1">
      <alignment horizontal="center" vertical="center"/>
    </xf>
    <xf numFmtId="0" fontId="116" fillId="3" borderId="0" xfId="0" applyFont="1" applyFill="1" applyBorder="1" applyAlignment="1">
      <alignment horizontal="center" vertical="center"/>
    </xf>
    <xf numFmtId="2" fontId="116" fillId="3" borderId="0" xfId="0" applyNumberFormat="1" applyFont="1" applyFill="1" applyBorder="1" applyAlignment="1">
      <alignment horizontal="center" vertical="center"/>
    </xf>
    <xf numFmtId="2" fontId="44" fillId="0" borderId="0" xfId="0" applyNumberFormat="1" applyFont="1" applyAlignment="1">
      <alignment horizontal="center" vertical="center"/>
    </xf>
    <xf numFmtId="1" fontId="44" fillId="0" borderId="0" xfId="0" applyNumberFormat="1" applyFont="1" applyAlignment="1">
      <alignment horizontal="center" vertical="center"/>
    </xf>
    <xf numFmtId="2" fontId="44" fillId="0" borderId="0" xfId="0" applyNumberFormat="1" applyFont="1"/>
    <xf numFmtId="0" fontId="174" fillId="0" borderId="0" xfId="0" applyFont="1" applyAlignment="1">
      <alignment horizontal="right" vertical="center" readingOrder="2"/>
    </xf>
    <xf numFmtId="0" fontId="175" fillId="0" borderId="0" xfId="0" applyFont="1" applyAlignment="1">
      <alignment horizontal="left"/>
    </xf>
    <xf numFmtId="166" fontId="73" fillId="26" borderId="0" xfId="0" applyNumberFormat="1" applyFont="1" applyFill="1" applyBorder="1" applyAlignment="1">
      <alignment horizontal="center" vertical="center"/>
    </xf>
    <xf numFmtId="166" fontId="79" fillId="10" borderId="0" xfId="0" applyNumberFormat="1" applyFont="1" applyFill="1" applyBorder="1" applyAlignment="1">
      <alignment horizontal="center" vertical="center"/>
    </xf>
    <xf numFmtId="166" fontId="78" fillId="26" borderId="0" xfId="0" applyNumberFormat="1" applyFont="1" applyFill="1" applyBorder="1" applyAlignment="1">
      <alignment horizontal="center" vertical="center"/>
    </xf>
    <xf numFmtId="166" fontId="76" fillId="10" borderId="0" xfId="0" applyNumberFormat="1" applyFont="1" applyFill="1" applyBorder="1" applyAlignment="1">
      <alignment horizontal="center" vertical="center"/>
    </xf>
    <xf numFmtId="166" fontId="200" fillId="3" borderId="2" xfId="0" applyNumberFormat="1" applyFont="1" applyFill="1" applyBorder="1" applyAlignment="1">
      <alignment horizontal="center" vertical="center"/>
    </xf>
    <xf numFmtId="166" fontId="76" fillId="3" borderId="2" xfId="0" applyNumberFormat="1" applyFont="1" applyFill="1" applyBorder="1" applyAlignment="1">
      <alignment horizontal="center" vertical="center"/>
    </xf>
    <xf numFmtId="166" fontId="78" fillId="3" borderId="0" xfId="0" applyNumberFormat="1" applyFont="1" applyFill="1" applyBorder="1" applyAlignment="1">
      <alignment horizontal="center" vertical="center"/>
    </xf>
    <xf numFmtId="166" fontId="77" fillId="3" borderId="2" xfId="0" applyNumberFormat="1" applyFont="1" applyFill="1" applyBorder="1" applyAlignment="1">
      <alignment horizontal="center" vertical="center"/>
    </xf>
    <xf numFmtId="0" fontId="121" fillId="3" borderId="2" xfId="0" applyFont="1" applyFill="1" applyBorder="1" applyAlignment="1">
      <alignment horizontal="center" vertical="center"/>
    </xf>
    <xf numFmtId="3" fontId="79" fillId="4" borderId="2" xfId="0" applyNumberFormat="1" applyFont="1" applyFill="1" applyBorder="1" applyAlignment="1">
      <alignment horizontal="center" vertical="center"/>
    </xf>
    <xf numFmtId="0" fontId="63" fillId="3" borderId="0" xfId="0" applyFont="1" applyFill="1" applyBorder="1" applyAlignment="1">
      <alignment horizontal="right" vertical="top" wrapText="1" readingOrder="2"/>
    </xf>
    <xf numFmtId="0" fontId="63" fillId="3" borderId="0" xfId="0" applyFont="1" applyFill="1" applyBorder="1" applyAlignment="1">
      <alignment horizontal="left" vertical="top" wrapText="1"/>
    </xf>
    <xf numFmtId="0" fontId="101" fillId="3" borderId="2" xfId="0" applyFont="1" applyFill="1" applyBorder="1" applyAlignment="1">
      <alignment horizontal="left" vertical="center"/>
    </xf>
    <xf numFmtId="0" fontId="26" fillId="0" borderId="0" xfId="0" applyFont="1" applyAlignment="1">
      <alignment horizontal="right" vertical="center" wrapText="1" readingOrder="2"/>
    </xf>
    <xf numFmtId="166" fontId="77" fillId="3" borderId="0" xfId="0" applyNumberFormat="1" applyFont="1" applyFill="1" applyBorder="1" applyAlignment="1">
      <alignment horizontal="center" vertical="center"/>
    </xf>
    <xf numFmtId="0" fontId="102" fillId="3" borderId="2" xfId="0" applyFont="1" applyFill="1" applyBorder="1" applyAlignment="1">
      <alignment horizontal="right" vertical="center"/>
    </xf>
    <xf numFmtId="3" fontId="77" fillId="3" borderId="4" xfId="0" applyNumberFormat="1" applyFont="1" applyFill="1" applyBorder="1" applyAlignment="1">
      <alignment horizontal="center" vertical="center"/>
    </xf>
    <xf numFmtId="3" fontId="77" fillId="3" borderId="1" xfId="0" applyNumberFormat="1" applyFont="1" applyFill="1" applyBorder="1" applyAlignment="1">
      <alignment horizontal="center" vertical="center"/>
    </xf>
    <xf numFmtId="0" fontId="77" fillId="3" borderId="4" xfId="0" applyFont="1" applyFill="1" applyBorder="1" applyAlignment="1">
      <alignment horizontal="center" vertical="center"/>
    </xf>
    <xf numFmtId="0" fontId="77" fillId="3" borderId="1" xfId="0" applyFont="1" applyFill="1" applyBorder="1" applyAlignment="1">
      <alignment horizontal="center" vertical="center"/>
    </xf>
    <xf numFmtId="3" fontId="214" fillId="3" borderId="0" xfId="0" applyNumberFormat="1" applyFont="1" applyFill="1" applyBorder="1" applyAlignment="1">
      <alignment horizontal="center" vertical="center"/>
    </xf>
    <xf numFmtId="1" fontId="76" fillId="3" borderId="2" xfId="0" applyNumberFormat="1" applyFont="1" applyFill="1" applyBorder="1" applyAlignment="1">
      <alignment horizontal="center" vertical="center"/>
    </xf>
    <xf numFmtId="0" fontId="74" fillId="3" borderId="2" xfId="0" applyFont="1" applyFill="1" applyBorder="1" applyAlignment="1">
      <alignment horizontal="center"/>
    </xf>
    <xf numFmtId="0" fontId="81" fillId="3" borderId="2" xfId="0" applyFont="1" applyFill="1" applyBorder="1" applyAlignment="1">
      <alignment horizontal="right" vertical="center"/>
    </xf>
    <xf numFmtId="3" fontId="77" fillId="3" borderId="2" xfId="0" applyNumberFormat="1" applyFont="1" applyFill="1" applyBorder="1" applyAlignment="1">
      <alignment horizontal="center" vertical="center"/>
    </xf>
    <xf numFmtId="0" fontId="75" fillId="3" borderId="2" xfId="0" applyFont="1" applyFill="1" applyBorder="1" applyAlignment="1">
      <alignment horizontal="left" vertical="center"/>
    </xf>
    <xf numFmtId="3" fontId="46" fillId="3" borderId="0" xfId="0" applyNumberFormat="1" applyFont="1" applyFill="1" applyBorder="1" applyAlignment="1">
      <alignment horizontal="center" vertical="center"/>
    </xf>
    <xf numFmtId="3" fontId="48" fillId="3" borderId="0" xfId="0" applyNumberFormat="1" applyFont="1" applyFill="1" applyBorder="1" applyAlignment="1">
      <alignment horizontal="center" vertical="center"/>
    </xf>
    <xf numFmtId="0" fontId="48" fillId="3" borderId="0" xfId="0" applyFont="1" applyFill="1" applyBorder="1" applyAlignment="1">
      <alignment horizontal="center" vertical="center"/>
    </xf>
    <xf numFmtId="0" fontId="49" fillId="3" borderId="0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9" fillId="3" borderId="0" xfId="0" applyFont="1" applyFill="1" applyBorder="1" applyAlignment="1">
      <alignment horizontal="right" vertical="center"/>
    </xf>
    <xf numFmtId="166" fontId="81" fillId="3" borderId="0" xfId="0" applyNumberFormat="1" applyFont="1" applyFill="1" applyBorder="1" applyAlignment="1">
      <alignment horizontal="center" vertical="center"/>
    </xf>
    <xf numFmtId="0" fontId="51" fillId="3" borderId="0" xfId="0" applyFont="1" applyFill="1" applyBorder="1" applyAlignment="1">
      <alignment horizontal="center"/>
    </xf>
    <xf numFmtId="1" fontId="77" fillId="3" borderId="1" xfId="0" applyNumberFormat="1" applyFont="1" applyFill="1" applyBorder="1" applyAlignment="1">
      <alignment horizontal="center" vertical="center"/>
    </xf>
    <xf numFmtId="3" fontId="66" fillId="3" borderId="4" xfId="0" applyNumberFormat="1" applyFont="1" applyFill="1" applyBorder="1" applyAlignment="1">
      <alignment horizontal="center" vertical="center"/>
    </xf>
    <xf numFmtId="3" fontId="66" fillId="3" borderId="0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left" vertical="top" readingOrder="1"/>
    </xf>
    <xf numFmtId="0" fontId="102" fillId="11" borderId="2" xfId="0" applyFont="1" applyFill="1" applyBorder="1" applyAlignment="1">
      <alignment horizontal="center"/>
    </xf>
    <xf numFmtId="0" fontId="102" fillId="3" borderId="0" xfId="0" applyFont="1" applyFill="1" applyBorder="1" applyAlignment="1">
      <alignment horizontal="right" vertical="center"/>
    </xf>
    <xf numFmtId="3" fontId="225" fillId="3" borderId="1" xfId="0" applyNumberFormat="1" applyFont="1" applyFill="1" applyBorder="1" applyAlignment="1">
      <alignment horizontal="center" vertical="center"/>
    </xf>
    <xf numFmtId="3" fontId="225" fillId="3" borderId="0" xfId="0" applyNumberFormat="1" applyFont="1" applyFill="1" applyBorder="1" applyAlignment="1">
      <alignment horizontal="center" vertical="center"/>
    </xf>
    <xf numFmtId="0" fontId="102" fillId="10" borderId="2" xfId="0" applyFont="1" applyFill="1" applyBorder="1" applyAlignment="1">
      <alignment horizontal="center"/>
    </xf>
    <xf numFmtId="0" fontId="221" fillId="0" borderId="0" xfId="0" applyFont="1" applyBorder="1" applyAlignment="1">
      <alignment horizontal="right" vertical="center" wrapText="1" readingOrder="2"/>
    </xf>
    <xf numFmtId="0" fontId="222" fillId="3" borderId="0" xfId="0" applyFont="1" applyFill="1" applyBorder="1" applyAlignment="1">
      <alignment horizontal="left" vertical="center" wrapText="1" readingOrder="1"/>
    </xf>
    <xf numFmtId="166" fontId="115" fillId="3" borderId="0" xfId="0" applyNumberFormat="1" applyFont="1" applyFill="1" applyBorder="1" applyAlignment="1">
      <alignment horizontal="center" vertical="center"/>
    </xf>
    <xf numFmtId="1" fontId="223" fillId="3" borderId="0" xfId="0" applyNumberFormat="1" applyFont="1" applyFill="1" applyBorder="1" applyAlignment="1">
      <alignment horizontal="center" vertical="center"/>
    </xf>
    <xf numFmtId="0" fontId="102" fillId="14" borderId="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30" fillId="0" borderId="0" xfId="0" applyFont="1" applyAlignment="1">
      <alignment horizontal="center" vertical="center"/>
    </xf>
    <xf numFmtId="0" fontId="3" fillId="4" borderId="0" xfId="0" applyFont="1" applyFill="1" applyBorder="1" applyAlignment="1">
      <alignment horizontal="right"/>
    </xf>
    <xf numFmtId="0" fontId="237" fillId="3" borderId="0" xfId="0" applyFont="1" applyFill="1" applyAlignment="1">
      <alignment horizontal="center"/>
    </xf>
    <xf numFmtId="0" fontId="100" fillId="3" borderId="2" xfId="0" applyFont="1" applyFill="1" applyBorder="1" applyAlignment="1">
      <alignment horizontal="right" vertical="center" wrapText="1" readingOrder="2"/>
    </xf>
    <xf numFmtId="0" fontId="72" fillId="5" borderId="2" xfId="0" applyFont="1" applyFill="1" applyBorder="1" applyAlignment="1">
      <alignment horizontal="left" vertical="center" wrapText="1"/>
    </xf>
    <xf numFmtId="0" fontId="241" fillId="3" borderId="0" xfId="0" applyFont="1" applyFill="1" applyAlignment="1">
      <alignment horizontal="center"/>
    </xf>
    <xf numFmtId="3" fontId="92" fillId="3" borderId="2" xfId="0" applyNumberFormat="1" applyFont="1" applyFill="1" applyBorder="1" applyAlignment="1">
      <alignment horizontal="center" vertical="center"/>
    </xf>
    <xf numFmtId="3" fontId="76" fillId="13" borderId="2" xfId="0" applyNumberFormat="1" applyFont="1" applyFill="1" applyBorder="1" applyAlignment="1">
      <alignment horizontal="center" vertical="center"/>
    </xf>
    <xf numFmtId="1" fontId="76" fillId="3" borderId="0" xfId="0" applyNumberFormat="1" applyFont="1" applyFill="1" applyBorder="1" applyAlignment="1">
      <alignment horizontal="center" vertical="center"/>
    </xf>
    <xf numFmtId="0" fontId="105" fillId="3" borderId="0" xfId="0" applyFont="1" applyFill="1" applyBorder="1" applyAlignment="1">
      <alignment horizontal="center" vertical="center"/>
    </xf>
    <xf numFmtId="0" fontId="88" fillId="3" borderId="2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6" fontId="73" fillId="3" borderId="2" xfId="0" applyNumberFormat="1" applyFont="1" applyFill="1" applyBorder="1" applyAlignment="1">
      <alignment horizontal="center" vertical="center"/>
    </xf>
    <xf numFmtId="1" fontId="77" fillId="3" borderId="2" xfId="0" applyNumberFormat="1" applyFont="1" applyFill="1" applyBorder="1" applyAlignment="1">
      <alignment horizontal="center" vertical="center"/>
    </xf>
    <xf numFmtId="0" fontId="76" fillId="3" borderId="2" xfId="0" applyFont="1" applyFill="1" applyBorder="1" applyAlignment="1">
      <alignment horizontal="center" vertical="center"/>
    </xf>
    <xf numFmtId="1" fontId="88" fillId="13" borderId="0" xfId="0" applyNumberFormat="1" applyFont="1" applyFill="1" applyBorder="1" applyAlignment="1">
      <alignment horizontal="center" vertical="center"/>
    </xf>
    <xf numFmtId="166" fontId="77" fillId="10" borderId="0" xfId="0" applyNumberFormat="1" applyFont="1" applyFill="1" applyBorder="1" applyAlignment="1">
      <alignment horizontal="center" vertical="center"/>
    </xf>
    <xf numFmtId="0" fontId="82" fillId="3" borderId="0" xfId="0" applyFont="1" applyFill="1" applyBorder="1" applyAlignment="1">
      <alignment horizontal="center"/>
    </xf>
    <xf numFmtId="0" fontId="85" fillId="3" borderId="1" xfId="0" applyFont="1" applyFill="1" applyBorder="1" applyAlignment="1">
      <alignment horizontal="center"/>
    </xf>
    <xf numFmtId="0" fontId="85" fillId="3" borderId="4" xfId="0" applyFont="1" applyFill="1" applyBorder="1" applyAlignment="1">
      <alignment horizontal="center"/>
    </xf>
    <xf numFmtId="0" fontId="63" fillId="3" borderId="0" xfId="0" applyFont="1" applyFill="1" applyBorder="1" applyAlignment="1">
      <alignment horizontal="right" vertical="center" wrapText="1" readingOrder="2"/>
    </xf>
    <xf numFmtId="0" fontId="63" fillId="3" borderId="0" xfId="0" applyFont="1" applyFill="1" applyBorder="1" applyAlignment="1">
      <alignment horizontal="left" vertical="center" wrapText="1" readingOrder="1"/>
    </xf>
    <xf numFmtId="0" fontId="3" fillId="4" borderId="0" xfId="0" applyFont="1" applyFill="1" applyBorder="1" applyAlignment="1">
      <alignment horizontal="right" readingOrder="2"/>
    </xf>
    <xf numFmtId="0" fontId="77" fillId="3" borderId="0" xfId="0" applyFont="1" applyFill="1" applyBorder="1" applyAlignment="1">
      <alignment horizontal="center" vertical="center" wrapText="1"/>
    </xf>
    <xf numFmtId="0" fontId="77" fillId="3" borderId="0" xfId="0" applyFont="1" applyFill="1" applyBorder="1" applyAlignment="1">
      <alignment horizontal="center"/>
    </xf>
    <xf numFmtId="0" fontId="260" fillId="0" borderId="0" xfId="0" applyFont="1" applyAlignment="1">
      <alignment horizontal="right"/>
    </xf>
    <xf numFmtId="166" fontId="78" fillId="11" borderId="0" xfId="0" applyNumberFormat="1" applyFont="1" applyFill="1" applyBorder="1" applyAlignment="1">
      <alignment horizontal="center" vertical="center"/>
    </xf>
    <xf numFmtId="0" fontId="76" fillId="12" borderId="0" xfId="0" applyFont="1" applyFill="1" applyBorder="1" applyAlignment="1">
      <alignment horizontal="center" readingOrder="1"/>
    </xf>
    <xf numFmtId="0" fontId="89" fillId="12" borderId="0" xfId="0" applyFont="1" applyFill="1" applyBorder="1" applyAlignment="1">
      <alignment horizontal="center"/>
    </xf>
    <xf numFmtId="0" fontId="100" fillId="0" borderId="0" xfId="0" applyFont="1" applyAlignment="1">
      <alignment horizontal="right" vertical="top" wrapText="1" readingOrder="2"/>
    </xf>
    <xf numFmtId="0" fontId="188" fillId="0" borderId="0" xfId="0" applyFont="1" applyAlignment="1">
      <alignment horizontal="left" vertical="top" wrapText="1" readingOrder="1"/>
    </xf>
    <xf numFmtId="0" fontId="144" fillId="0" borderId="6" xfId="5" applyFont="1" applyBorder="1" applyAlignment="1">
      <alignment horizontal="right"/>
    </xf>
    <xf numFmtId="0" fontId="145" fillId="0" borderId="32" xfId="5" applyFont="1" applyBorder="1" applyAlignment="1">
      <alignment horizontal="left" wrapText="1"/>
    </xf>
    <xf numFmtId="0" fontId="145" fillId="0" borderId="0" xfId="5" applyFont="1" applyBorder="1" applyAlignment="1">
      <alignment horizontal="left" wrapText="1"/>
    </xf>
    <xf numFmtId="0" fontId="148" fillId="0" borderId="0" xfId="5" applyFont="1" applyAlignment="1">
      <alignment horizontal="right" vertical="center" readingOrder="2"/>
    </xf>
    <xf numFmtId="0" fontId="144" fillId="0" borderId="0" xfId="5" applyFont="1" applyBorder="1" applyAlignment="1">
      <alignment horizontal="right"/>
    </xf>
    <xf numFmtId="4" fontId="179" fillId="0" borderId="3" xfId="0" applyNumberFormat="1" applyFont="1" applyBorder="1" applyAlignment="1">
      <alignment horizontal="center" vertical="center"/>
    </xf>
    <xf numFmtId="0" fontId="0" fillId="23" borderId="3" xfId="0" applyFill="1" applyBorder="1"/>
    <xf numFmtId="0" fontId="261" fillId="23" borderId="3" xfId="0" applyFont="1" applyFill="1" applyBorder="1" applyAlignment="1">
      <alignment horizontal="center" vertical="center" wrapText="1"/>
    </xf>
    <xf numFmtId="0" fontId="184" fillId="23" borderId="3" xfId="0" applyFont="1" applyFill="1" applyBorder="1" applyAlignment="1">
      <alignment horizontal="center" vertical="center" wrapText="1"/>
    </xf>
    <xf numFmtId="4" fontId="262" fillId="0" borderId="3" xfId="0" applyNumberFormat="1" applyFont="1" applyBorder="1" applyAlignment="1">
      <alignment horizontal="center" vertical="center"/>
    </xf>
    <xf numFmtId="0" fontId="144" fillId="0" borderId="6" xfId="5" applyFont="1" applyBorder="1" applyAlignment="1">
      <alignment horizontal="center"/>
    </xf>
    <xf numFmtId="0" fontId="145" fillId="0" borderId="0" xfId="5" applyFont="1" applyBorder="1" applyAlignment="1">
      <alignment horizontal="center" wrapText="1"/>
    </xf>
    <xf numFmtId="0" fontId="144" fillId="0" borderId="6" xfId="5" applyFont="1" applyBorder="1" applyAlignment="1">
      <alignment horizontal="right" wrapText="1"/>
    </xf>
    <xf numFmtId="0" fontId="142" fillId="19" borderId="9" xfId="5" applyFont="1" applyFill="1" applyBorder="1" applyAlignment="1">
      <alignment horizontal="center" vertical="center" wrapText="1" readingOrder="2"/>
    </xf>
    <xf numFmtId="0" fontId="142" fillId="19" borderId="18" xfId="5" applyFont="1" applyFill="1" applyBorder="1" applyAlignment="1">
      <alignment horizontal="center" vertical="center" wrapText="1" readingOrder="2"/>
    </xf>
    <xf numFmtId="0" fontId="142" fillId="19" borderId="7" xfId="5" applyFont="1" applyFill="1" applyBorder="1" applyAlignment="1">
      <alignment horizontal="center" vertical="center" wrapText="1" readingOrder="2"/>
    </xf>
    <xf numFmtId="0" fontId="142" fillId="19" borderId="15" xfId="5" applyFont="1" applyFill="1" applyBorder="1" applyAlignment="1">
      <alignment horizontal="center" vertical="center" wrapText="1" readingOrder="2"/>
    </xf>
    <xf numFmtId="0" fontId="139" fillId="17" borderId="30" xfId="5" applyFont="1" applyFill="1" applyBorder="1" applyAlignment="1">
      <alignment horizontal="center" vertical="center" wrapText="1" readingOrder="2"/>
    </xf>
    <xf numFmtId="0" fontId="139" fillId="17" borderId="31" xfId="5" applyFont="1" applyFill="1" applyBorder="1" applyAlignment="1">
      <alignment horizontal="center" vertical="center" wrapText="1" readingOrder="2"/>
    </xf>
    <xf numFmtId="0" fontId="139" fillId="17" borderId="7" xfId="5" applyFont="1" applyFill="1" applyBorder="1" applyAlignment="1">
      <alignment horizontal="center" vertical="center" wrapText="1" readingOrder="2"/>
    </xf>
    <xf numFmtId="0" fontId="139" fillId="17" borderId="8" xfId="5" applyFont="1" applyFill="1" applyBorder="1" applyAlignment="1">
      <alignment horizontal="center" vertical="center" wrapText="1" readingOrder="2"/>
    </xf>
    <xf numFmtId="0" fontId="139" fillId="17" borderId="15" xfId="5" applyFont="1" applyFill="1" applyBorder="1" applyAlignment="1">
      <alignment horizontal="center" vertical="center" wrapText="1" readingOrder="2"/>
    </xf>
    <xf numFmtId="0" fontId="139" fillId="17" borderId="16" xfId="5" applyFont="1" applyFill="1" applyBorder="1" applyAlignment="1">
      <alignment horizontal="center" vertical="center" wrapText="1" readingOrder="2"/>
    </xf>
    <xf numFmtId="0" fontId="142" fillId="18" borderId="9" xfId="5" applyFont="1" applyFill="1" applyBorder="1" applyAlignment="1">
      <alignment horizontal="center" vertical="center" wrapText="1" readingOrder="2"/>
    </xf>
    <xf numFmtId="0" fontId="142" fillId="18" borderId="18" xfId="5" applyFont="1" applyFill="1" applyBorder="1" applyAlignment="1">
      <alignment horizontal="center" vertical="center" wrapText="1" readingOrder="2"/>
    </xf>
    <xf numFmtId="0" fontId="139" fillId="17" borderId="10" xfId="5" applyFont="1" applyFill="1" applyBorder="1" applyAlignment="1">
      <alignment horizontal="center" vertical="center" wrapText="1" readingOrder="2"/>
    </xf>
    <xf numFmtId="0" fontId="139" fillId="17" borderId="11" xfId="5" applyFont="1" applyFill="1" applyBorder="1" applyAlignment="1">
      <alignment horizontal="center" vertical="center" wrapText="1" readingOrder="2"/>
    </xf>
    <xf numFmtId="0" fontId="142" fillId="18" borderId="14" xfId="5" applyFont="1" applyFill="1" applyBorder="1" applyAlignment="1">
      <alignment horizontal="center" vertical="center" wrapText="1" readingOrder="2"/>
    </xf>
    <xf numFmtId="0" fontId="142" fillId="19" borderId="14" xfId="5" applyFont="1" applyFill="1" applyBorder="1" applyAlignment="1">
      <alignment horizontal="center" vertical="center" wrapText="1" readingOrder="2"/>
    </xf>
    <xf numFmtId="0" fontId="139" fillId="17" borderId="26" xfId="5" applyFont="1" applyFill="1" applyBorder="1" applyAlignment="1">
      <alignment horizontal="center" vertical="center" wrapText="1" readingOrder="2"/>
    </xf>
    <xf numFmtId="0" fontId="139" fillId="17" borderId="28" xfId="5" applyFont="1" applyFill="1" applyBorder="1" applyAlignment="1">
      <alignment horizontal="center" vertical="center" wrapText="1" readingOrder="2"/>
    </xf>
    <xf numFmtId="0" fontId="137" fillId="0" borderId="6" xfId="5" applyFont="1" applyBorder="1" applyAlignment="1">
      <alignment horizontal="right" vertical="center" readingOrder="2"/>
    </xf>
    <xf numFmtId="0" fontId="138" fillId="0" borderId="0" xfId="5" applyFont="1" applyAlignment="1">
      <alignment horizontal="left" vertical="center" wrapText="1"/>
    </xf>
    <xf numFmtId="0" fontId="139" fillId="15" borderId="7" xfId="5" applyFont="1" applyFill="1" applyBorder="1" applyAlignment="1">
      <alignment horizontal="center" vertical="center" wrapText="1" readingOrder="2"/>
    </xf>
    <xf numFmtId="0" fontId="139" fillId="15" borderId="8" xfId="5" applyFont="1" applyFill="1" applyBorder="1" applyAlignment="1">
      <alignment horizontal="center" vertical="center" wrapText="1" readingOrder="2"/>
    </xf>
    <xf numFmtId="0" fontId="139" fillId="15" borderId="10" xfId="5" applyFont="1" applyFill="1" applyBorder="1" applyAlignment="1">
      <alignment horizontal="center" vertical="center" wrapText="1" readingOrder="2"/>
    </xf>
    <xf numFmtId="0" fontId="139" fillId="15" borderId="11" xfId="5" applyFont="1" applyFill="1" applyBorder="1" applyAlignment="1">
      <alignment horizontal="center" vertical="center" wrapText="1" readingOrder="2"/>
    </xf>
    <xf numFmtId="0" fontId="139" fillId="15" borderId="15" xfId="5" applyFont="1" applyFill="1" applyBorder="1" applyAlignment="1">
      <alignment horizontal="center" vertical="center" wrapText="1" readingOrder="2"/>
    </xf>
    <xf numFmtId="0" fontId="139" fillId="15" borderId="16" xfId="5" applyFont="1" applyFill="1" applyBorder="1" applyAlignment="1">
      <alignment horizontal="center" vertical="center" wrapText="1" readingOrder="2"/>
    </xf>
    <xf numFmtId="0" fontId="140" fillId="16" borderId="7" xfId="5" applyFont="1" applyFill="1" applyBorder="1" applyAlignment="1">
      <alignment horizontal="center" vertical="center" wrapText="1" readingOrder="2"/>
    </xf>
    <xf numFmtId="0" fontId="140" fillId="16" borderId="8" xfId="5" applyFont="1" applyFill="1" applyBorder="1" applyAlignment="1">
      <alignment horizontal="center" vertical="center" wrapText="1" readingOrder="2"/>
    </xf>
    <xf numFmtId="0" fontId="139" fillId="15" borderId="9" xfId="5" applyFont="1" applyFill="1" applyBorder="1" applyAlignment="1">
      <alignment horizontal="center" vertical="center" wrapText="1" readingOrder="2"/>
    </xf>
    <xf numFmtId="0" fontId="139" fillId="15" borderId="14" xfId="5" applyFont="1" applyFill="1" applyBorder="1" applyAlignment="1">
      <alignment horizontal="center" vertical="center" wrapText="1" readingOrder="2"/>
    </xf>
    <xf numFmtId="0" fontId="139" fillId="15" borderId="18" xfId="5" applyFont="1" applyFill="1" applyBorder="1" applyAlignment="1">
      <alignment horizontal="center" vertical="center" wrapText="1" readingOrder="2"/>
    </xf>
    <xf numFmtId="0" fontId="140" fillId="16" borderId="12" xfId="5" applyFont="1" applyFill="1" applyBorder="1" applyAlignment="1">
      <alignment horizontal="center" vertical="center" wrapText="1" readingOrder="2"/>
    </xf>
    <xf numFmtId="0" fontId="140" fillId="16" borderId="13" xfId="5" applyFont="1" applyFill="1" applyBorder="1" applyAlignment="1">
      <alignment horizontal="center" vertical="center" wrapText="1" readingOrder="2"/>
    </xf>
    <xf numFmtId="0" fontId="141" fillId="15" borderId="19" xfId="5" applyFont="1" applyFill="1" applyBorder="1" applyAlignment="1">
      <alignment horizontal="center" vertical="center" wrapText="1" readingOrder="2"/>
    </xf>
    <xf numFmtId="0" fontId="141" fillId="15" borderId="20" xfId="5" applyFont="1" applyFill="1" applyBorder="1" applyAlignment="1">
      <alignment horizontal="center" vertical="center" wrapText="1" readingOrder="2"/>
    </xf>
    <xf numFmtId="0" fontId="139" fillId="17" borderId="35" xfId="5" applyFont="1" applyFill="1" applyBorder="1" applyAlignment="1">
      <alignment horizontal="center" vertical="center" wrapText="1" readingOrder="2"/>
    </xf>
    <xf numFmtId="0" fontId="139" fillId="17" borderId="21" xfId="5" applyFont="1" applyFill="1" applyBorder="1" applyAlignment="1">
      <alignment horizontal="center" vertical="center" wrapText="1" readingOrder="2"/>
    </xf>
    <xf numFmtId="0" fontId="139" fillId="17" borderId="27" xfId="5" applyFont="1" applyFill="1" applyBorder="1" applyAlignment="1">
      <alignment horizontal="center" vertical="center" wrapText="1" readingOrder="2"/>
    </xf>
    <xf numFmtId="0" fontId="139" fillId="17" borderId="22" xfId="5" applyFont="1" applyFill="1" applyBorder="1" applyAlignment="1">
      <alignment horizontal="center" vertical="center" wrapText="1" readingOrder="2"/>
    </xf>
    <xf numFmtId="0" fontId="139" fillId="17" borderId="25" xfId="5" applyFont="1" applyFill="1" applyBorder="1" applyAlignment="1">
      <alignment horizontal="center" vertical="center" wrapText="1" readingOrder="2"/>
    </xf>
    <xf numFmtId="0" fontId="142" fillId="19" borderId="10" xfId="5" applyFont="1" applyFill="1" applyBorder="1" applyAlignment="1">
      <alignment horizontal="center" vertical="center" wrapText="1" readingOrder="2"/>
    </xf>
    <xf numFmtId="0" fontId="144" fillId="0" borderId="0" xfId="5" applyFont="1" applyBorder="1" applyAlignment="1">
      <alignment horizontal="right" wrapText="1"/>
    </xf>
    <xf numFmtId="0" fontId="136" fillId="0" borderId="0" xfId="5" applyAlignment="1">
      <alignment horizontal="left" wrapText="1"/>
    </xf>
    <xf numFmtId="0" fontId="175" fillId="0" borderId="0" xfId="0" applyFont="1" applyAlignment="1">
      <alignment horizontal="left" vertical="center"/>
    </xf>
    <xf numFmtId="0" fontId="164" fillId="17" borderId="7" xfId="0" applyFont="1" applyFill="1" applyBorder="1" applyAlignment="1">
      <alignment horizontal="center" vertical="center" wrapText="1" readingOrder="2"/>
    </xf>
    <xf numFmtId="0" fontId="164" fillId="17" borderId="8" xfId="0" applyFont="1" applyFill="1" applyBorder="1" applyAlignment="1">
      <alignment horizontal="center" vertical="center" wrapText="1" readingOrder="2"/>
    </xf>
    <xf numFmtId="0" fontId="164" fillId="17" borderId="10" xfId="0" applyFont="1" applyFill="1" applyBorder="1" applyAlignment="1">
      <alignment horizontal="center" vertical="center" wrapText="1" readingOrder="2"/>
    </xf>
    <xf numFmtId="0" fontId="164" fillId="17" borderId="11" xfId="0" applyFont="1" applyFill="1" applyBorder="1" applyAlignment="1">
      <alignment horizontal="center" vertical="center" wrapText="1" readingOrder="2"/>
    </xf>
    <xf numFmtId="0" fontId="164" fillId="17" borderId="15" xfId="0" applyFont="1" applyFill="1" applyBorder="1" applyAlignment="1">
      <alignment horizontal="center" vertical="center" wrapText="1" readingOrder="2"/>
    </xf>
    <xf numFmtId="0" fontId="164" fillId="17" borderId="16" xfId="0" applyFont="1" applyFill="1" applyBorder="1" applyAlignment="1">
      <alignment horizontal="center" vertical="center" wrapText="1" readingOrder="2"/>
    </xf>
    <xf numFmtId="0" fontId="154" fillId="18" borderId="9" xfId="0" applyFont="1" applyFill="1" applyBorder="1" applyAlignment="1">
      <alignment horizontal="center" vertical="center" wrapText="1" readingOrder="2"/>
    </xf>
    <xf numFmtId="0" fontId="154" fillId="18" borderId="14" xfId="0" applyFont="1" applyFill="1" applyBorder="1" applyAlignment="1">
      <alignment horizontal="center" vertical="center" wrapText="1" readingOrder="2"/>
    </xf>
    <xf numFmtId="0" fontId="154" fillId="18" borderId="18" xfId="0" applyFont="1" applyFill="1" applyBorder="1" applyAlignment="1">
      <alignment horizontal="center" vertical="center" wrapText="1" readingOrder="2"/>
    </xf>
    <xf numFmtId="0" fontId="154" fillId="19" borderId="7" xfId="0" applyFont="1" applyFill="1" applyBorder="1" applyAlignment="1">
      <alignment horizontal="center" vertical="center" wrapText="1" readingOrder="2"/>
    </xf>
    <xf numFmtId="0" fontId="154" fillId="19" borderId="10" xfId="0" applyFont="1" applyFill="1" applyBorder="1" applyAlignment="1">
      <alignment horizontal="center" vertical="center" wrapText="1" readingOrder="2"/>
    </xf>
    <xf numFmtId="0" fontId="154" fillId="19" borderId="15" xfId="0" applyFont="1" applyFill="1" applyBorder="1" applyAlignment="1">
      <alignment horizontal="center" vertical="center" wrapText="1" readingOrder="2"/>
    </xf>
    <xf numFmtId="0" fontId="164" fillId="17" borderId="45" xfId="0" applyFont="1" applyFill="1" applyBorder="1" applyAlignment="1">
      <alignment horizontal="center" vertical="center" wrapText="1" readingOrder="2"/>
    </xf>
    <xf numFmtId="0" fontId="164" fillId="17" borderId="23" xfId="0" applyFont="1" applyFill="1" applyBorder="1" applyAlignment="1">
      <alignment horizontal="center" vertical="center" wrapText="1" readingOrder="2"/>
    </xf>
    <xf numFmtId="0" fontId="164" fillId="17" borderId="46" xfId="0" applyFont="1" applyFill="1" applyBorder="1" applyAlignment="1">
      <alignment horizontal="center" vertical="center" wrapText="1" readingOrder="2"/>
    </xf>
    <xf numFmtId="0" fontId="164" fillId="17" borderId="17" xfId="0" applyFont="1" applyFill="1" applyBorder="1" applyAlignment="1">
      <alignment horizontal="center" vertical="center" wrapText="1" readingOrder="2"/>
    </xf>
    <xf numFmtId="0" fontId="164" fillId="15" borderId="7" xfId="0" applyFont="1" applyFill="1" applyBorder="1" applyAlignment="1">
      <alignment horizontal="center" vertical="center" wrapText="1" readingOrder="2"/>
    </xf>
    <xf numFmtId="0" fontId="164" fillId="15" borderId="10" xfId="0" applyFont="1" applyFill="1" applyBorder="1" applyAlignment="1">
      <alignment horizontal="center" vertical="center" wrapText="1" readingOrder="2"/>
    </xf>
    <xf numFmtId="0" fontId="164" fillId="15" borderId="15" xfId="0" applyFont="1" applyFill="1" applyBorder="1" applyAlignment="1">
      <alignment horizontal="center" vertical="center" wrapText="1" readingOrder="2"/>
    </xf>
    <xf numFmtId="0" fontId="165" fillId="22" borderId="7" xfId="0" applyFont="1" applyFill="1" applyBorder="1" applyAlignment="1">
      <alignment horizontal="center" vertical="center" wrapText="1" readingOrder="2"/>
    </xf>
    <xf numFmtId="0" fontId="165" fillId="22" borderId="8" xfId="0" applyFont="1" applyFill="1" applyBorder="1" applyAlignment="1">
      <alignment horizontal="center" vertical="center" wrapText="1" readingOrder="2"/>
    </xf>
    <xf numFmtId="0" fontId="140" fillId="16" borderId="12" xfId="0" applyFont="1" applyFill="1" applyBorder="1" applyAlignment="1">
      <alignment horizontal="center" vertical="center" wrapText="1" readingOrder="2"/>
    </xf>
    <xf numFmtId="0" fontId="140" fillId="16" borderId="13" xfId="0" applyFont="1" applyFill="1" applyBorder="1" applyAlignment="1">
      <alignment horizontal="center" vertical="center" wrapText="1" readingOrder="2"/>
    </xf>
    <xf numFmtId="0" fontId="140" fillId="22" borderId="10" xfId="0" applyFont="1" applyFill="1" applyBorder="1" applyAlignment="1">
      <alignment horizontal="center" vertical="center" wrapText="1" readingOrder="2"/>
    </xf>
    <xf numFmtId="0" fontId="140" fillId="22" borderId="11" xfId="0" applyFont="1" applyFill="1" applyBorder="1" applyAlignment="1">
      <alignment horizontal="center" vertical="center" wrapText="1" readingOrder="2"/>
    </xf>
    <xf numFmtId="0" fontId="154" fillId="15" borderId="20" xfId="0" applyFont="1" applyFill="1" applyBorder="1" applyAlignment="1">
      <alignment horizontal="center" vertical="center" wrapText="1" readingOrder="2"/>
    </xf>
    <xf numFmtId="0" fontId="154" fillId="15" borderId="44" xfId="0" applyFont="1" applyFill="1" applyBorder="1" applyAlignment="1">
      <alignment horizontal="center" vertical="center" wrapText="1" readingOrder="2"/>
    </xf>
    <xf numFmtId="0" fontId="141" fillId="18" borderId="47" xfId="0" applyFont="1" applyFill="1" applyBorder="1" applyAlignment="1">
      <alignment horizontal="center" vertical="center" wrapText="1" readingOrder="2"/>
    </xf>
    <xf numFmtId="0" fontId="141" fillId="18" borderId="18" xfId="0" applyFont="1" applyFill="1" applyBorder="1" applyAlignment="1">
      <alignment horizontal="center" vertical="center" wrapText="1" readingOrder="2"/>
    </xf>
    <xf numFmtId="0" fontId="141" fillId="19" borderId="47" xfId="0" applyFont="1" applyFill="1" applyBorder="1" applyAlignment="1">
      <alignment horizontal="center" vertical="center" wrapText="1" readingOrder="2"/>
    </xf>
    <xf numFmtId="0" fontId="141" fillId="19" borderId="18" xfId="0" applyFont="1" applyFill="1" applyBorder="1" applyAlignment="1">
      <alignment horizontal="center" vertical="center" wrapText="1" readingOrder="2"/>
    </xf>
    <xf numFmtId="0" fontId="154" fillId="17" borderId="47" xfId="0" applyFont="1" applyFill="1" applyBorder="1" applyAlignment="1">
      <alignment horizontal="center" vertical="center" wrapText="1" readingOrder="2"/>
    </xf>
    <xf numFmtId="0" fontId="154" fillId="17" borderId="18" xfId="0" applyFont="1" applyFill="1" applyBorder="1" applyAlignment="1">
      <alignment horizontal="center" vertical="center" wrapText="1" readingOrder="2"/>
    </xf>
    <xf numFmtId="0" fontId="154" fillId="19" borderId="48" xfId="0" applyFont="1" applyFill="1" applyBorder="1" applyAlignment="1">
      <alignment horizontal="center" vertical="center" wrapText="1" readingOrder="2"/>
    </xf>
    <xf numFmtId="0" fontId="141" fillId="18" borderId="9" xfId="0" applyFont="1" applyFill="1" applyBorder="1" applyAlignment="1">
      <alignment horizontal="center" vertical="center" wrapText="1" readingOrder="2"/>
    </xf>
    <xf numFmtId="0" fontId="141" fillId="18" borderId="43" xfId="0" applyFont="1" applyFill="1" applyBorder="1" applyAlignment="1">
      <alignment horizontal="center" vertical="center" wrapText="1" readingOrder="2"/>
    </xf>
    <xf numFmtId="0" fontId="167" fillId="19" borderId="9" xfId="0" applyFont="1" applyFill="1" applyBorder="1" applyAlignment="1">
      <alignment horizontal="center" vertical="center" wrapText="1" readingOrder="2"/>
    </xf>
    <xf numFmtId="0" fontId="167" fillId="19" borderId="43" xfId="0" applyFont="1" applyFill="1" applyBorder="1" applyAlignment="1">
      <alignment horizontal="center" vertical="center" wrapText="1" readingOrder="2"/>
    </xf>
    <xf numFmtId="0" fontId="167" fillId="19" borderId="14" xfId="0" applyFont="1" applyFill="1" applyBorder="1" applyAlignment="1">
      <alignment horizontal="center" vertical="center" wrapText="1" readingOrder="2"/>
    </xf>
    <xf numFmtId="0" fontId="167" fillId="19" borderId="18" xfId="0" applyFont="1" applyFill="1" applyBorder="1" applyAlignment="1">
      <alignment horizontal="center" vertical="center" wrapText="1" readingOrder="2"/>
    </xf>
    <xf numFmtId="0" fontId="154" fillId="17" borderId="7" xfId="0" applyFont="1" applyFill="1" applyBorder="1" applyAlignment="1">
      <alignment horizontal="center" vertical="center" wrapText="1" readingOrder="2"/>
    </xf>
    <xf numFmtId="0" fontId="154" fillId="17" borderId="10" xfId="0" applyFont="1" applyFill="1" applyBorder="1" applyAlignment="1">
      <alignment horizontal="center" vertical="center" wrapText="1" readingOrder="2"/>
    </xf>
    <xf numFmtId="0" fontId="154" fillId="17" borderId="15" xfId="0" applyFont="1" applyFill="1" applyBorder="1" applyAlignment="1">
      <alignment horizontal="center" vertical="center" wrapText="1" readingOrder="2"/>
    </xf>
    <xf numFmtId="0" fontId="167" fillId="19" borderId="36" xfId="0" applyFont="1" applyFill="1" applyBorder="1" applyAlignment="1">
      <alignment horizontal="center" vertical="center" wrapText="1" readingOrder="2"/>
    </xf>
    <xf numFmtId="0" fontId="167" fillId="19" borderId="0" xfId="0" applyFont="1" applyFill="1" applyAlignment="1">
      <alignment horizontal="center" vertical="center" wrapText="1" readingOrder="2"/>
    </xf>
    <xf numFmtId="0" fontId="167" fillId="19" borderId="37" xfId="0" applyFont="1" applyFill="1" applyBorder="1" applyAlignment="1">
      <alignment horizontal="center" vertical="center" wrapText="1" readingOrder="2"/>
    </xf>
    <xf numFmtId="0" fontId="167" fillId="19" borderId="47" xfId="0" applyFont="1" applyFill="1" applyBorder="1" applyAlignment="1">
      <alignment horizontal="center" vertical="center" wrapText="1" readingOrder="2"/>
    </xf>
    <xf numFmtId="0" fontId="164" fillId="15" borderId="8" xfId="0" applyFont="1" applyFill="1" applyBorder="1" applyAlignment="1">
      <alignment horizontal="center" vertical="center" wrapText="1" readingOrder="2"/>
    </xf>
    <xf numFmtId="0" fontId="164" fillId="15" borderId="11" xfId="0" applyFont="1" applyFill="1" applyBorder="1" applyAlignment="1">
      <alignment horizontal="center" vertical="center" wrapText="1" readingOrder="2"/>
    </xf>
    <xf numFmtId="0" fontId="164" fillId="15" borderId="16" xfId="0" applyFont="1" applyFill="1" applyBorder="1" applyAlignment="1">
      <alignment horizontal="center" vertical="center" wrapText="1" readingOrder="2"/>
    </xf>
    <xf numFmtId="0" fontId="140" fillId="16" borderId="7" xfId="0" applyFont="1" applyFill="1" applyBorder="1" applyAlignment="1">
      <alignment horizontal="center" vertical="center" wrapText="1" readingOrder="2"/>
    </xf>
    <xf numFmtId="0" fontId="140" fillId="16" borderId="8" xfId="0" applyFont="1" applyFill="1" applyBorder="1" applyAlignment="1">
      <alignment horizontal="center" vertical="center" wrapText="1" readingOrder="2"/>
    </xf>
    <xf numFmtId="0" fontId="0" fillId="23" borderId="3" xfId="0" applyFill="1" applyBorder="1" applyAlignment="1">
      <alignment vertical="center"/>
    </xf>
    <xf numFmtId="0" fontId="157" fillId="0" borderId="34" xfId="0" applyFont="1" applyBorder="1" applyAlignment="1">
      <alignment horizontal="center" vertical="center" readingOrder="2"/>
    </xf>
    <xf numFmtId="0" fontId="157" fillId="0" borderId="33" xfId="0" applyFont="1" applyBorder="1" applyAlignment="1">
      <alignment horizontal="center" vertical="center" readingOrder="2"/>
    </xf>
    <xf numFmtId="0" fontId="168" fillId="0" borderId="6" xfId="5" applyFont="1" applyBorder="1" applyAlignment="1">
      <alignment horizontal="center" wrapText="1"/>
    </xf>
    <xf numFmtId="0" fontId="158" fillId="0" borderId="49" xfId="0" applyFont="1" applyBorder="1" applyAlignment="1">
      <alignment horizontal="center" vertical="center" wrapText="1"/>
    </xf>
    <xf numFmtId="0" fontId="158" fillId="0" borderId="32" xfId="0" applyFont="1" applyBorder="1" applyAlignment="1">
      <alignment horizontal="center" vertical="center" wrapText="1"/>
    </xf>
    <xf numFmtId="0" fontId="158" fillId="0" borderId="50" xfId="0" applyFont="1" applyBorder="1" applyAlignment="1">
      <alignment horizontal="center" vertical="center" wrapText="1"/>
    </xf>
    <xf numFmtId="0" fontId="158" fillId="0" borderId="51" xfId="0" applyFont="1" applyBorder="1" applyAlignment="1">
      <alignment horizontal="center" vertical="center" wrapText="1"/>
    </xf>
    <xf numFmtId="0" fontId="158" fillId="0" borderId="6" xfId="0" applyFont="1" applyBorder="1" applyAlignment="1">
      <alignment horizontal="center" vertical="center" wrapText="1"/>
    </xf>
    <xf numFmtId="0" fontId="158" fillId="0" borderId="52" xfId="0" applyFont="1" applyBorder="1" applyAlignment="1">
      <alignment horizontal="center" vertical="center" wrapText="1"/>
    </xf>
    <xf numFmtId="0" fontId="158" fillId="0" borderId="3" xfId="0" applyFont="1" applyBorder="1" applyAlignment="1">
      <alignment horizontal="center" vertical="center" wrapText="1"/>
    </xf>
  </cellXfs>
  <cellStyles count="10">
    <cellStyle name="Comma" xfId="2" builtinId="3"/>
    <cellStyle name="Comma 2" xfId="6"/>
    <cellStyle name="Normal" xfId="0" builtinId="0"/>
    <cellStyle name="Normal 2" xfId="1"/>
    <cellStyle name="Normal 3" xfId="3"/>
    <cellStyle name="Normal 4" xfId="4"/>
    <cellStyle name="Normal 5" xfId="5"/>
    <cellStyle name="Normal_P01 Prod SS Avg6" xfId="9"/>
    <cellStyle name="Percent" xfId="8" builtinId="5"/>
    <cellStyle name="Percent 2" xfId="7"/>
  </cellStyles>
  <dxfs count="4">
    <dxf>
      <font>
        <condense val="0"/>
        <extend val="0"/>
        <color indexed="23"/>
      </font>
    </dxf>
    <dxf>
      <font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FFFF75"/>
      <color rgb="FFFFFF99"/>
      <color rgb="FF831F29"/>
      <color rgb="FF462300"/>
      <color rgb="FFD2A000"/>
      <color rgb="FFD2AF18"/>
      <color rgb="FFD99233"/>
      <color rgb="FFA28140"/>
      <color rgb="FFCCBA7A"/>
      <color rgb="FF755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7.v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r-SA"/>
              <a:t>مساهمة القطاع البترولي وغير البترولي في الناتج المحلي في دولة الإمارات العربية المتحدة</a:t>
            </a:r>
          </a:p>
          <a:p>
            <a:pPr>
              <a:defRPr/>
            </a:pPr>
            <a:r>
              <a:rPr lang="en-US"/>
              <a:t>Petroleum &amp; Non Petroleum Sectors' Contribution to Gross Domestic Product in UAE</a:t>
            </a:r>
            <a:endParaRPr lang="ar-AE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'Petroleum Sectors Contribution '!$T$5</c:f>
              <c:strCache>
                <c:ptCount val="1"/>
                <c:pt idx="0">
                  <c:v>   مساهمة القطاع غير البترولي</c:v>
                </c:pt>
              </c:strCache>
            </c:strRef>
          </c:tx>
          <c:spPr>
            <a:solidFill>
              <a:srgbClr val="D2A000"/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'Petroleum Sectors Contribution '!$U$4:$AA$4</c15:sqref>
                  </c15:fullRef>
                </c:ext>
              </c:extLst>
              <c:f>'Petroleum Sectors Contribution '!$X$4:$AA$4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'Petroleum Sectors Contribution '!$U$5:$AA$5</c15:sqref>
                  </c15:fullRef>
                </c:ext>
              </c:extLst>
              <c:f>'Petroleum Sectors Contribution '!$X$5:$AA$5</c:f>
              <c:numCache>
                <c:formatCode>0.0%</c:formatCode>
                <c:ptCount val="4"/>
                <c:pt idx="0">
                  <c:v>0.78200000000000003</c:v>
                </c:pt>
                <c:pt idx="1">
                  <c:v>0.80700000000000005</c:v>
                </c:pt>
                <c:pt idx="2">
                  <c:v>0.79</c:v>
                </c:pt>
                <c:pt idx="3">
                  <c:v>0.74199999999999999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C-4CE9-964A-51EBE0DDA3C1}"/>
            </c:ext>
          </c:extLst>
        </c:ser>
        <c:ser>
          <c:idx val="1"/>
          <c:order val="1"/>
          <c:tx>
            <c:strRef>
              <c:f>'Petroleum Sectors Contribution '!$T$6</c:f>
              <c:strCache>
                <c:ptCount val="1"/>
                <c:pt idx="0">
                  <c:v>   مساهمة القطاع البترولي 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'Petroleum Sectors Contribution '!$U$4:$AA$4</c15:sqref>
                  </c15:fullRef>
                </c:ext>
              </c:extLst>
              <c:f>'Petroleum Sectors Contribution '!$X$4:$AA$4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'Petroleum Sectors Contribution '!$U$6:$AA$6</c15:sqref>
                  </c15:fullRef>
                </c:ext>
              </c:extLst>
              <c:f>'Petroleum Sectors Contribution '!$X$6:$AA$6</c:f>
              <c:numCache>
                <c:formatCode>0.0%</c:formatCode>
                <c:ptCount val="4"/>
                <c:pt idx="0">
                  <c:v>0.218</c:v>
                </c:pt>
                <c:pt idx="1">
                  <c:v>0.193</c:v>
                </c:pt>
                <c:pt idx="2">
                  <c:v>0.21</c:v>
                </c:pt>
                <c:pt idx="3">
                  <c:v>0.25800000000000001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0C-4CE9-964A-51EBE0DDA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38408448"/>
        <c:axId val="125073600"/>
        <c:axId val="0"/>
      </c:bar3DChart>
      <c:catAx>
        <c:axId val="13840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5073600"/>
        <c:crosses val="autoZero"/>
        <c:auto val="1"/>
        <c:lblAlgn val="ctr"/>
        <c:lblOffset val="100"/>
        <c:noMultiLvlLbl val="0"/>
      </c:catAx>
      <c:valAx>
        <c:axId val="1250736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extTo"/>
        <c:crossAx val="1384084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landscape" horizontalDpi="0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ndalus" panose="02020603050405020304" pitchFamily="18" charset="-78"/>
                <a:cs typeface="Andalus" panose="02020603050405020304" pitchFamily="18" charset="-78"/>
              </a:defRPr>
            </a:pPr>
            <a:r>
              <a:rPr lang="ar-AE">
                <a:latin typeface="Andalus" panose="02020603050405020304" pitchFamily="18" charset="-78"/>
                <a:cs typeface="Andalus" panose="02020603050405020304" pitchFamily="18" charset="-78"/>
              </a:rPr>
              <a:t>واردات دولفين للطاقة من الغاز الطبيعي  </a:t>
            </a:r>
            <a:endParaRPr lang="ar-AE" baseline="0">
              <a:latin typeface="Andalus" panose="02020603050405020304" pitchFamily="18" charset="-78"/>
              <a:cs typeface="Andalus" panose="02020603050405020304" pitchFamily="18" charset="-78"/>
            </a:endParaRPr>
          </a:p>
          <a:p>
            <a:pPr>
              <a:defRPr>
                <a:latin typeface="Andalus" panose="02020603050405020304" pitchFamily="18" charset="-78"/>
                <a:cs typeface="Andalus" panose="02020603050405020304" pitchFamily="18" charset="-78"/>
              </a:defRPr>
            </a:pPr>
            <a:r>
              <a:rPr lang="en-US" baseline="0">
                <a:latin typeface="Andalus" panose="02020603050405020304" pitchFamily="18" charset="-78"/>
                <a:cs typeface="Andalus" panose="02020603050405020304" pitchFamily="18" charset="-78"/>
              </a:rPr>
              <a:t>Natural Gas Imported by Dolphin</a:t>
            </a:r>
            <a:endParaRPr lang="ar-AE">
              <a:latin typeface="Andalus" panose="02020603050405020304" pitchFamily="18" charset="-78"/>
              <a:cs typeface="Andalus" panose="02020603050405020304" pitchFamily="18" charset="-78"/>
            </a:endParaRPr>
          </a:p>
        </c:rich>
      </c:tx>
      <c:layout/>
      <c:overlay val="0"/>
    </c:title>
    <c:autoTitleDeleted val="0"/>
    <c:view3D>
      <c:rotX val="15"/>
      <c:rotY val="34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'Gas Imported  by Dolphin'!$O$22</c:f>
              <c:strCache>
                <c:ptCount val="1"/>
                <c:pt idx="0">
                  <c:v>واردات الغاز الطبيعي 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39700" h="139700" prst="divot"/>
            </a:sp3d>
          </c:spPr>
          <c:invertIfNegative val="0"/>
          <c:dPt>
            <c:idx val="0"/>
            <c:invertIfNegative val="0"/>
            <c:bubble3D val="0"/>
            <c:spPr>
              <a:pattFill prst="dkHorz">
                <a:fgClr>
                  <a:srgbClr val="FFFF99"/>
                </a:fgClr>
                <a:bgClr>
                  <a:srgbClr val="D2A000"/>
                </a:bgClr>
              </a:pattFill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1-3957-4CF9-BE17-093139FA0033}"/>
              </c:ext>
            </c:extLst>
          </c:dPt>
          <c:dPt>
            <c:idx val="1"/>
            <c:invertIfNegative val="0"/>
            <c:bubble3D val="0"/>
            <c:spPr>
              <a:pattFill prst="pct30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3-3957-4CF9-BE17-093139FA0033}"/>
              </c:ext>
            </c:extLst>
          </c:dPt>
          <c:dPt>
            <c:idx val="2"/>
            <c:invertIfNegative val="0"/>
            <c:bubble3D val="0"/>
            <c:spPr>
              <a:pattFill prst="diagBrick">
                <a:fgClr>
                  <a:srgbClr val="FFFF99"/>
                </a:fgClr>
                <a:bgClr>
                  <a:srgbClr val="D2A000"/>
                </a:bgClr>
              </a:pattFill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5-3957-4CF9-BE17-093139FA0033}"/>
              </c:ext>
            </c:extLst>
          </c:dPt>
          <c:dPt>
            <c:idx val="3"/>
            <c:invertIfNegative val="0"/>
            <c:bubble3D val="0"/>
            <c:spPr>
              <a:pattFill prst="pct90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7-3957-4CF9-BE17-093139FA0033}"/>
              </c:ext>
            </c:extLst>
          </c:dPt>
          <c:dPt>
            <c:idx val="4"/>
            <c:invertIfNegative val="0"/>
            <c:bubble3D val="0"/>
            <c:spPr>
              <a:pattFill prst="pct6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B-3957-4CF9-BE17-093139FA0033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'Gas Imported  by Dolphin'!$S$21:$W$21</c15:sqref>
                  </c15:fullRef>
                </c:ext>
              </c:extLst>
              <c:f>'Gas Imported  by Dolphin'!$S$21:$V$21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'Gas Imported  by Dolphin'!$S$22:$W$22</c15:sqref>
                  </c15:fullRef>
                </c:ext>
              </c:extLst>
              <c:f>'Gas Imported  by Dolphin'!$S$22:$V$22</c:f>
              <c:numCache>
                <c:formatCode>_(* #,##0_);_(* \(#,##0\);_(* "-"??_);_(@_)</c:formatCode>
                <c:ptCount val="4"/>
                <c:pt idx="0" formatCode="#,##0">
                  <c:v>809010</c:v>
                </c:pt>
                <c:pt idx="1">
                  <c:v>784415</c:v>
                </c:pt>
                <c:pt idx="2" formatCode="#,##0">
                  <c:v>790672</c:v>
                </c:pt>
                <c:pt idx="3" formatCode="#,##0">
                  <c:v>788792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'Gas Imported  by Dolphin'!$W$22</c15:sqref>
                  <c15:spPr xmlns:c15="http://schemas.microsoft.com/office/drawing/2012/chart">
                    <a:pattFill prst="smGrid">
                      <a:fgClr>
                        <a:srgbClr val="FFFF00"/>
                      </a:fgClr>
                      <a:bgClr>
                        <a:schemeClr val="accent6">
                          <a:lumMod val="40000"/>
                          <a:lumOff val="60000"/>
                        </a:schemeClr>
                      </a:bgClr>
                    </a:pattFill>
                    <a:scene3d>
                      <a:camera prst="orthographicFront"/>
                      <a:lightRig rig="threePt" dir="t"/>
                    </a:scene3d>
                    <a:sp3d>
                      <a:bevelT w="139700" h="139700" prst="divot"/>
                    </a:sp3d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C-3957-4CF9-BE17-093139FA0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070144"/>
        <c:axId val="125298944"/>
        <c:axId val="0"/>
      </c:bar3DChart>
      <c:catAx>
        <c:axId val="1280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5298944"/>
        <c:crosses val="autoZero"/>
        <c:auto val="1"/>
        <c:lblAlgn val="ctr"/>
        <c:lblOffset val="100"/>
        <c:noMultiLvlLbl val="0"/>
      </c:catAx>
      <c:valAx>
        <c:axId val="125298944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ar-AE"/>
                  <a:t>مليون قدم مكعب / سنويا</a:t>
                </a:r>
                <a:r>
                  <a:rPr lang="en-US"/>
                  <a:t> MMSCUF  \ YEARLY    </a:t>
                </a:r>
              </a:p>
            </c:rich>
          </c:tx>
          <c:layout>
            <c:manualLayout>
              <c:xMode val="edge"/>
              <c:yMode val="edge"/>
              <c:x val="6.2424812932138758E-2"/>
              <c:y val="0.25914776147670576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1280701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defRPr>
            </a:pPr>
            <a:r>
              <a:rPr lang="ar-SA" sz="1100" b="0">
                <a:solidFill>
                  <a:sysClr val="windowText" lastClr="000000"/>
                </a:solidFill>
                <a:latin typeface="Open Sans Hebrew Condensed" pitchFamily="2" charset="-79"/>
                <a:cs typeface="Droid Arabic Kufi" pitchFamily="34" charset="0"/>
              </a:rPr>
              <a:t>طاقة مصافي التكرير في دولة الإمارات العربية المتحدة </a:t>
            </a:r>
          </a:p>
          <a:p>
            <a:pPr>
              <a:defRPr sz="1100" b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defRPr>
            </a:pPr>
            <a:r>
              <a:rPr lang="en-US" sz="1100" b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rPr>
              <a:t>2018</a:t>
            </a:r>
          </a:p>
          <a:p>
            <a:pPr>
              <a:defRPr sz="1100" b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defRPr>
            </a:pPr>
            <a:r>
              <a:rPr lang="en-US" sz="1100" b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rPr>
              <a:t>UAE</a:t>
            </a:r>
            <a:r>
              <a:rPr lang="en-US" sz="1100" b="0" baseline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rPr>
              <a:t> Refinery Capacity</a:t>
            </a:r>
            <a:endParaRPr lang="ar-AE" sz="1100" b="0">
              <a:solidFill>
                <a:sysClr val="windowText" lastClr="000000"/>
              </a:solidFill>
              <a:latin typeface="Open Sans Hebrew Condensed" pitchFamily="2" charset="-79"/>
              <a:cs typeface="Droid Arabic Kufi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2905987914301409"/>
          <c:y val="0.23774459360660788"/>
          <c:w val="0.60010254532136975"/>
          <c:h val="0.60220303302932476"/>
        </c:manualLayout>
      </c:layout>
      <c:doughnutChart>
        <c:varyColors val="1"/>
        <c:ser>
          <c:idx val="0"/>
          <c:order val="0"/>
          <c:spPr>
            <a:effectLst/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Pt>
            <c:idx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1-E967-4601-99E4-B97D065F4AEA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effectLst/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3-E967-4601-99E4-B97D065F4AEA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effectLst/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5-E967-4601-99E4-B97D065F4AEA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effectLst/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7-E967-4601-99E4-B97D065F4AEA}"/>
              </c:ext>
            </c:extLst>
          </c:dPt>
          <c:dLbls>
            <c:dLbl>
              <c:idx val="0"/>
              <c:layout>
                <c:manualLayout>
                  <c:x val="7.6073979124702436E-3"/>
                  <c:y val="-1.852521546190288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967-4601-99E4-B97D065F4AEA}"/>
                </c:ext>
              </c:extLst>
            </c:dLbl>
            <c:dLbl>
              <c:idx val="1"/>
              <c:layout>
                <c:manualLayout>
                  <c:x val="-3.862943931016067E-2"/>
                  <c:y val="1.60461425762037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967-4601-99E4-B97D065F4AEA}"/>
                </c:ext>
              </c:extLst>
            </c:dLbl>
            <c:dLbl>
              <c:idx val="2"/>
              <c:layout>
                <c:manualLayout>
                  <c:x val="-1.5899389747497442E-2"/>
                  <c:y val="6.919371690829376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967-4601-99E4-B97D065F4AEA}"/>
                </c:ext>
              </c:extLst>
            </c:dLbl>
            <c:dLbl>
              <c:idx val="3"/>
              <c:layout>
                <c:manualLayout>
                  <c:x val="-3.7078009876864567E-3"/>
                  <c:y val="-5.033386440612871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967-4601-99E4-B97D065F4A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Droid Arabic Kufi" pitchFamily="34" charset="0"/>
                    <a:cs typeface="Droid Arabic Kufi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'UAE Refinery Capacity'!$A$9:$A$12</c:f>
              <c:strCache>
                <c:ptCount val="4"/>
                <c:pt idx="0">
                  <c:v>أبوظبي (أم النار سابقا)</c:v>
                </c:pt>
                <c:pt idx="1">
                  <c:v> الرويس</c:v>
                </c:pt>
                <c:pt idx="2">
                  <c:v> جبل علي</c:v>
                </c:pt>
                <c:pt idx="3">
                  <c:v> الفجيرة</c:v>
                </c:pt>
              </c:strCache>
            </c:strRef>
          </c:cat>
          <c:val>
            <c:numRef>
              <c:f>'UAE Refinery Capacity'!$B$9:$B$12</c:f>
              <c:numCache>
                <c:formatCode>General</c:formatCode>
                <c:ptCount val="4"/>
                <c:pt idx="0">
                  <c:v>85</c:v>
                </c:pt>
                <c:pt idx="1">
                  <c:v>817</c:v>
                </c:pt>
                <c:pt idx="2">
                  <c:v>140</c:v>
                </c:pt>
                <c:pt idx="3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967-4601-99E4-B97D065F4AE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b"/>
      <c:layout/>
      <c:overlay val="0"/>
      <c:txPr>
        <a:bodyPr/>
        <a:lstStyle/>
        <a:p>
          <a:pPr rtl="0">
            <a:defRPr b="0">
              <a:solidFill>
                <a:sysClr val="windowText" lastClr="000000"/>
              </a:solidFill>
              <a:latin typeface="Droid Arabic Kufi" pitchFamily="34" charset="0"/>
              <a:cs typeface="Droid Arabic Kufi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300" b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defRPr>
            </a:pPr>
            <a:r>
              <a:rPr lang="ar-SA" sz="1300" b="0" baseline="0">
                <a:solidFill>
                  <a:sysClr val="windowText" lastClr="000000"/>
                </a:solidFill>
                <a:latin typeface="Open Sans Hebrew Condensed" pitchFamily="2" charset="-79"/>
              </a:rPr>
              <a:t>الكميات المدخلة لمصافي التكرير في دولة الإمارات العربية المتحدة حسب النوع</a:t>
            </a:r>
            <a:r>
              <a:rPr lang="ar-AE" sz="1300" b="0" baseline="0">
                <a:solidFill>
                  <a:sysClr val="windowText" lastClr="000000"/>
                </a:solidFill>
                <a:latin typeface="Open Sans Hebrew Condensed" pitchFamily="2" charset="-79"/>
              </a:rPr>
              <a:t> </a:t>
            </a:r>
            <a:endParaRPr lang="ar-SA" sz="1300" b="0" baseline="0">
              <a:solidFill>
                <a:sysClr val="windowText" lastClr="000000"/>
              </a:solidFill>
              <a:latin typeface="Open Sans Hebrew Condensed" pitchFamily="2" charset="-79"/>
            </a:endParaRPr>
          </a:p>
          <a:p>
            <a:pPr rtl="0">
              <a:defRPr sz="1300" b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defRPr>
            </a:pPr>
            <a:r>
              <a:rPr lang="en-US" sz="1300" b="0" baseline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rPr>
              <a:t>UAE Refineries Input Quantities by Type </a:t>
            </a:r>
            <a:endParaRPr lang="ar-AE" sz="1300" b="0">
              <a:solidFill>
                <a:sysClr val="windowText" lastClr="000000"/>
              </a:solidFill>
              <a:latin typeface="Open Sans Hebrew Condensed" pitchFamily="2" charset="-79"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187288785993834"/>
          <c:y val="0.14901008204755178"/>
          <c:w val="0.71874100551647524"/>
          <c:h val="0.6863465920500638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'UAE Refinery Input Quantity'!$L$15</c:f>
              <c:strCache>
                <c:ptCount val="1"/>
                <c:pt idx="0">
                  <c:v>   النفط الخام Crude Oil   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'UAE Refinery Input Quantity'!$P$14:$T$14</c15:sqref>
                  </c15:fullRef>
                </c:ext>
              </c:extLst>
              <c:f>'UAE Refinery Input Quantity'!$P$14:$S$14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'UAE Refinery Input Quantity'!$P$15:$T$15</c15:sqref>
                  </c15:fullRef>
                </c:ext>
              </c:extLst>
              <c:f>'UAE Refinery Input Quantity'!$P$15:$S$15</c:f>
              <c:numCache>
                <c:formatCode>General</c:formatCode>
                <c:ptCount val="4"/>
                <c:pt idx="0">
                  <c:v>672</c:v>
                </c:pt>
                <c:pt idx="1">
                  <c:v>681</c:v>
                </c:pt>
                <c:pt idx="2">
                  <c:v>699</c:v>
                </c:pt>
                <c:pt idx="3">
                  <c:v>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55-4769-9A7E-67BD3D3FA89B}"/>
            </c:ext>
          </c:extLst>
        </c:ser>
        <c:ser>
          <c:idx val="1"/>
          <c:order val="1"/>
          <c:tx>
            <c:strRef>
              <c:f>'UAE Refinery Input Quantity'!$L$16</c:f>
              <c:strCache>
                <c:ptCount val="1"/>
                <c:pt idx="0">
                  <c:v>المتكثفات Condensate</c:v>
                </c:pt>
              </c:strCache>
            </c:strRef>
          </c:tx>
          <c:spPr>
            <a:pattFill prst="horzBrick">
              <a:fgClr>
                <a:srgbClr val="D2A000"/>
              </a:fgClr>
              <a:bgClr>
                <a:schemeClr val="bg1"/>
              </a:bgClr>
            </a:patt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'UAE Refinery Input Quantity'!$P$14:$T$14</c15:sqref>
                  </c15:fullRef>
                </c:ext>
              </c:extLst>
              <c:f>'UAE Refinery Input Quantity'!$P$14:$S$14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'UAE Refinery Input Quantity'!$P$16:$T$16</c15:sqref>
                  </c15:fullRef>
                </c:ext>
              </c:extLst>
              <c:f>'UAE Refinery Input Quantity'!$P$16:$S$16</c:f>
              <c:numCache>
                <c:formatCode>General</c:formatCode>
                <c:ptCount val="4"/>
                <c:pt idx="0">
                  <c:v>426</c:v>
                </c:pt>
                <c:pt idx="1">
                  <c:v>397</c:v>
                </c:pt>
                <c:pt idx="2">
                  <c:v>420</c:v>
                </c:pt>
                <c:pt idx="3">
                  <c:v>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55-4769-9A7E-67BD3D3FA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345216"/>
        <c:axId val="123071296"/>
        <c:axId val="0"/>
      </c:bar3DChart>
      <c:catAx>
        <c:axId val="3834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ar-AE" sz="1050" b="0" i="0" u="none" strike="noStrike" kern="1200" baseline="0">
                <a:solidFill>
                  <a:sysClr val="windowText" lastClr="000000"/>
                </a:solidFill>
                <a:latin typeface="Open Sans Hebrew Condensed" pitchFamily="2" charset="-79"/>
                <a:ea typeface="+mn-ea"/>
                <a:cs typeface="Open Sans Hebrew Condensed" pitchFamily="2" charset="-79"/>
              </a:defRPr>
            </a:pPr>
            <a:endParaRPr lang="en-US"/>
          </a:p>
        </c:txPr>
        <c:crossAx val="123071296"/>
        <c:crosses val="autoZero"/>
        <c:auto val="1"/>
        <c:lblAlgn val="ctr"/>
        <c:lblOffset val="100"/>
        <c:noMultiLvlLbl val="0"/>
      </c:catAx>
      <c:valAx>
        <c:axId val="123071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ar-AE" sz="1100" b="1" i="0" u="none" strike="noStrike" baseline="0">
                    <a:effectLst/>
                  </a:rPr>
                  <a:t>ألف برميل يوميا</a:t>
                </a:r>
                <a:endParaRPr lang="en-US" sz="1100" b="1" i="0" u="none" strike="noStrike" baseline="0">
                  <a:effectLst/>
                </a:endParaRPr>
              </a:p>
              <a:p>
                <a:pPr>
                  <a:defRPr sz="1100" b="1"/>
                </a:pPr>
                <a:r>
                  <a:rPr lang="en-US" sz="1100" b="1" i="0" u="none" strike="noStrike" baseline="0">
                    <a:effectLst/>
                  </a:rPr>
                  <a:t>1000 b\d </a:t>
                </a:r>
                <a:endParaRPr lang="en-US" sz="1100" b="1"/>
              </a:p>
            </c:rich>
          </c:tx>
          <c:layout>
            <c:manualLayout>
              <c:xMode val="edge"/>
              <c:yMode val="edge"/>
              <c:x val="1.8017545868155817E-2"/>
              <c:y val="0.4172447731176618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3834521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ar-AE" sz="1100"/>
              <a:t>الكميات</a:t>
            </a:r>
            <a:r>
              <a:rPr lang="ar-AE" sz="1100" baseline="0"/>
              <a:t> المدخلة لمصافي التكرير حسب النوع</a:t>
            </a:r>
            <a:endParaRPr lang="en-US" sz="1100" baseline="0"/>
          </a:p>
          <a:p>
            <a:pPr>
              <a:defRPr sz="1100"/>
            </a:pPr>
            <a:r>
              <a:rPr lang="en-US" sz="1100" baseline="0"/>
              <a:t>2018</a:t>
            </a:r>
            <a:endParaRPr lang="ar-AE" sz="1100" baseline="0"/>
          </a:p>
          <a:p>
            <a:pPr>
              <a:defRPr sz="1100"/>
            </a:pPr>
            <a:r>
              <a:rPr lang="en-US" sz="1050" baseline="0"/>
              <a:t>UAE Refineries Input Quantity by Type</a:t>
            </a:r>
            <a:r>
              <a:rPr lang="ar-AE" sz="1050" baseline="0"/>
              <a:t> </a:t>
            </a:r>
            <a:endParaRPr lang="ar-AE" sz="105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4821136267180027"/>
          <c:y val="0.31453631798977205"/>
          <c:w val="0.55024601590105704"/>
          <c:h val="0.5319911379812603"/>
        </c:manualLayout>
      </c:layout>
      <c:doughnutChart>
        <c:varyColors val="1"/>
        <c:ser>
          <c:idx val="0"/>
          <c:order val="0"/>
          <c:tx>
            <c:strRef>
              <c:f>'UAE Refinery Input Quantity'!$S$14</c:f>
              <c:strCache>
                <c:ptCount val="1"/>
                <c:pt idx="0">
                  <c:v>2018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Pt>
            <c:idx val="0"/>
            <c:bubble3D val="0"/>
            <c:spPr>
              <a:solidFill>
                <a:schemeClr val="tx1"/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1-9BFF-480B-A6CD-989A211F10C9}"/>
              </c:ext>
            </c:extLst>
          </c:dPt>
          <c:dPt>
            <c:idx val="1"/>
            <c:bubble3D val="0"/>
            <c:spPr>
              <a:pattFill prst="pct90">
                <a:fgClr>
                  <a:srgbClr val="A28140"/>
                </a:fgClr>
                <a:bgClr>
                  <a:schemeClr val="bg1"/>
                </a:bgClr>
              </a:patt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3-9BFF-480B-A6CD-989A211F10C9}"/>
              </c:ext>
            </c:extLst>
          </c:dPt>
          <c:dLbls>
            <c:dLbl>
              <c:idx val="0"/>
              <c:layout>
                <c:manualLayout>
                  <c:x val="0.24302857736900738"/>
                  <c:y val="-0.372356047757245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BFF-480B-A6CD-989A211F10C9}"/>
                </c:ext>
              </c:extLst>
            </c:dLbl>
            <c:dLbl>
              <c:idx val="1"/>
              <c:layout>
                <c:manualLayout>
                  <c:x val="-0.25105218501438764"/>
                  <c:y val="-8.46953705936617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562099244197162"/>
                      <c:h val="0.192353838555088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BFF-480B-A6CD-989A211F10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'UAE Refinery Input Quantity'!$L$15:$L$16</c:f>
              <c:strCache>
                <c:ptCount val="2"/>
                <c:pt idx="0">
                  <c:v>   النفط الخام Crude Oil   </c:v>
                </c:pt>
                <c:pt idx="1">
                  <c:v>المتكثفات Condensate</c:v>
                </c:pt>
              </c:strCache>
            </c:strRef>
          </c:cat>
          <c:val>
            <c:numRef>
              <c:f>'UAE Refinery Input Quantity'!$S$15:$S$16</c:f>
              <c:numCache>
                <c:formatCode>General</c:formatCode>
                <c:ptCount val="2"/>
                <c:pt idx="0">
                  <c:v>683</c:v>
                </c:pt>
                <c:pt idx="1">
                  <c:v>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FF-480B-A6CD-989A211F10C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60"/>
        <c:holeSize val="50"/>
      </c:doughnut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ar-AE" sz="1200"/>
              <a:t>الكميات المدخلة لمصافي التكرير حسب النوع</a:t>
            </a:r>
          </a:p>
          <a:p>
            <a:pPr>
              <a:defRPr sz="1200"/>
            </a:pPr>
            <a:r>
              <a:rPr lang="ar-AE" sz="1200"/>
              <a:t>2015</a:t>
            </a:r>
          </a:p>
          <a:p>
            <a:pPr>
              <a:defRPr sz="1200"/>
            </a:pPr>
            <a:r>
              <a:rPr lang="en-US" sz="1100"/>
              <a:t>UAE Refineries</a:t>
            </a:r>
            <a:r>
              <a:rPr lang="en-US" sz="1100" baseline="0"/>
              <a:t> Input Quantity by Type</a:t>
            </a:r>
            <a:endParaRPr lang="ar-AE" sz="11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2823885820242618"/>
          <c:y val="0.23427982845530379"/>
          <c:w val="0.52030503649730353"/>
          <c:h val="0.69373992787768457"/>
        </c:manualLayout>
      </c:layout>
      <c:doughnutChart>
        <c:varyColors val="1"/>
        <c:ser>
          <c:idx val="0"/>
          <c:order val="0"/>
          <c:tx>
            <c:strRef>
              <c:f>'UAE Refinery Input Quantity'!$P$14</c:f>
              <c:strCache>
                <c:ptCount val="1"/>
                <c:pt idx="0">
                  <c:v>2015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Pt>
            <c:idx val="0"/>
            <c:bubble3D val="0"/>
            <c:spPr>
              <a:solidFill>
                <a:schemeClr val="tx1"/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1-CE33-4EF1-8E90-10FCDFF72014}"/>
              </c:ext>
            </c:extLst>
          </c:dPt>
          <c:dPt>
            <c:idx val="1"/>
            <c:bubble3D val="0"/>
            <c:spPr>
              <a:pattFill prst="pct80">
                <a:fgClr>
                  <a:srgbClr val="A28140"/>
                </a:fgClr>
                <a:bgClr>
                  <a:schemeClr val="bg1"/>
                </a:bgClr>
              </a:patt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3-CE33-4EF1-8E90-10FCDFF72014}"/>
              </c:ext>
            </c:extLst>
          </c:dPt>
          <c:dLbls>
            <c:dLbl>
              <c:idx val="0"/>
              <c:layout>
                <c:manualLayout>
                  <c:x val="0.18640023471386319"/>
                  <c:y val="-0.3180305725714615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E33-4EF1-8E90-10FCDFF72014}"/>
                </c:ext>
              </c:extLst>
            </c:dLbl>
            <c:dLbl>
              <c:idx val="1"/>
              <c:layout>
                <c:manualLayout>
                  <c:x val="-0.18416506093837967"/>
                  <c:y val="7.28532509272180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09478168264111"/>
                      <c:h val="0.192353838555088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E33-4EF1-8E90-10FCDFF720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'UAE Refinery Input Quantity'!$L$15:$L$16</c:f>
              <c:strCache>
                <c:ptCount val="2"/>
                <c:pt idx="0">
                  <c:v>   النفط الخام Crude Oil   </c:v>
                </c:pt>
                <c:pt idx="1">
                  <c:v>المتكثفات Condensate</c:v>
                </c:pt>
              </c:strCache>
            </c:strRef>
          </c:cat>
          <c:val>
            <c:numRef>
              <c:f>'UAE Refinery Input Quantity'!$P$15:$P$16</c:f>
              <c:numCache>
                <c:formatCode>General</c:formatCode>
                <c:ptCount val="2"/>
                <c:pt idx="0">
                  <c:v>672</c:v>
                </c:pt>
                <c:pt idx="1">
                  <c:v>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33-4EF1-8E90-10FCDFF7201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60"/>
        <c:holeSize val="50"/>
      </c:doughnutChart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lang="ar-AE" sz="1200" b="0" i="0" u="none" strike="noStrike" kern="1200" baseline="0">
                <a:solidFill>
                  <a:sysClr val="windowText" lastClr="000000"/>
                </a:solidFill>
                <a:latin typeface="Open Sans Hebrew Condensed" pitchFamily="2" charset="-79"/>
                <a:ea typeface="+mn-ea"/>
                <a:cs typeface="Open Sans Hebrew Condensed" pitchFamily="2" charset="-79"/>
              </a:defRPr>
            </a:pPr>
            <a:r>
              <a:rPr lang="ar-SA" sz="1200" b="0" i="0" u="none" strike="noStrike" kern="1200" baseline="0">
                <a:solidFill>
                  <a:sysClr val="windowText" lastClr="000000"/>
                </a:solidFill>
                <a:latin typeface="Open Sans Hebrew Condensed" pitchFamily="2" charset="-79"/>
                <a:ea typeface="+mn-ea"/>
                <a:cs typeface="Open Sans Hebrew Condensed" pitchFamily="2" charset="-79"/>
              </a:rPr>
              <a:t>نسب </a:t>
            </a:r>
            <a:r>
              <a:rPr lang="ar-AE" sz="1200" b="0" i="0" u="none" strike="noStrike" kern="1200" baseline="0">
                <a:solidFill>
                  <a:sysClr val="windowText" lastClr="000000"/>
                </a:solidFill>
                <a:latin typeface="Open Sans Hebrew Condensed" pitchFamily="2" charset="-79"/>
                <a:ea typeface="+mn-ea"/>
                <a:cs typeface="Open Sans Hebrew Condensed" pitchFamily="2" charset="-79"/>
              </a:rPr>
              <a:t>الكميات المدخلة لمصافي التكرير في دولة الإمارات العربية المتحدة</a:t>
            </a:r>
          </a:p>
          <a:p>
            <a:pPr algn="ctr" rtl="1">
              <a:defRPr lang="ar-AE" sz="1200" b="0" i="0" u="none" strike="noStrike" kern="1200" baseline="0">
                <a:solidFill>
                  <a:sysClr val="windowText" lastClr="000000"/>
                </a:solidFill>
                <a:latin typeface="Open Sans Hebrew Condensed" pitchFamily="2" charset="-79"/>
                <a:ea typeface="+mn-ea"/>
                <a:cs typeface="Open Sans Hebrew Condensed" pitchFamily="2" charset="-79"/>
              </a:defRPr>
            </a:pPr>
            <a:r>
              <a:rPr lang="en-US" sz="1200" b="0" i="0" u="none" strike="noStrike" kern="1200" baseline="0">
                <a:solidFill>
                  <a:sysClr val="windowText" lastClr="000000"/>
                </a:solidFill>
                <a:latin typeface="Open Sans Hebrew Condensed" pitchFamily="2" charset="-79"/>
                <a:ea typeface="+mn-ea"/>
                <a:cs typeface="Open Sans Hebrew Condensed" pitchFamily="2" charset="-79"/>
              </a:rPr>
              <a:t>2018</a:t>
            </a:r>
            <a:endParaRPr lang="ar-AE" sz="1200" b="0" i="0" u="none" strike="noStrike" kern="1200" baseline="0">
              <a:solidFill>
                <a:sysClr val="windowText" lastClr="000000"/>
              </a:solidFill>
              <a:latin typeface="Open Sans Hebrew Condensed" pitchFamily="2" charset="-79"/>
              <a:ea typeface="+mn-ea"/>
              <a:cs typeface="Open Sans Hebrew Condensed" pitchFamily="2" charset="-79"/>
            </a:endParaRPr>
          </a:p>
          <a:p>
            <a:pPr algn="ctr" rtl="1">
              <a:defRPr lang="ar-AE" sz="1200" b="0" i="0" u="none" strike="noStrike" kern="1200" baseline="0">
                <a:solidFill>
                  <a:sysClr val="windowText" lastClr="000000"/>
                </a:solidFill>
                <a:latin typeface="Open Sans Hebrew Condensed" pitchFamily="2" charset="-79"/>
                <a:ea typeface="+mn-ea"/>
                <a:cs typeface="Open Sans Hebrew Condensed" pitchFamily="2" charset="-79"/>
              </a:defRPr>
            </a:pPr>
            <a:r>
              <a:rPr lang="en-US" sz="1200" b="0" i="0" u="none" strike="noStrike" kern="1200" baseline="0">
                <a:solidFill>
                  <a:sysClr val="windowText" lastClr="000000"/>
                </a:solidFill>
                <a:latin typeface="Open Sans Hebrew Condensed" pitchFamily="2" charset="-79"/>
                <a:ea typeface="+mn-ea"/>
                <a:cs typeface="Open Sans Hebrew Condensed" pitchFamily="2" charset="-79"/>
              </a:rPr>
              <a:t>Percentage of Refineries Input Quantities in UAE</a:t>
            </a:r>
            <a:endParaRPr lang="ar-AE" sz="1200" b="0" i="0" u="none" strike="noStrike" kern="1200" baseline="0">
              <a:solidFill>
                <a:sysClr val="windowText" lastClr="000000"/>
              </a:solidFill>
              <a:latin typeface="Open Sans Hebrew Condensed" pitchFamily="2" charset="-79"/>
              <a:ea typeface="+mn-ea"/>
              <a:cs typeface="Open Sans Hebrew Condensed" pitchFamily="2" charset="-79"/>
            </a:endParaRPr>
          </a:p>
        </c:rich>
      </c:tx>
      <c:layout>
        <c:manualLayout>
          <c:xMode val="edge"/>
          <c:yMode val="edge"/>
          <c:x val="0.20247502644259019"/>
          <c:y val="5.20233478277901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751382718989561"/>
          <c:y val="0.3422998212179999"/>
          <c:w val="0.40835878566026707"/>
          <c:h val="0.48884689413823273"/>
        </c:manualLayout>
      </c:layout>
      <c:doughnut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explosion val="2"/>
          <c:dPt>
            <c:idx val="0"/>
            <c:bubble3D val="0"/>
            <c:spPr>
              <a:solidFill>
                <a:schemeClr val="accent5"/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1-6048-4653-A9A7-4E3AC4C9AA70}"/>
              </c:ext>
            </c:extLst>
          </c:dPt>
          <c:dPt>
            <c:idx val="1"/>
            <c:bubble3D val="0"/>
            <c:spPr>
              <a:solidFill>
                <a:srgbClr val="A28140"/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3-6048-4653-A9A7-4E3AC4C9AA70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5-6048-4653-A9A7-4E3AC4C9AA70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7-6048-4653-A9A7-4E3AC4C9AA70}"/>
              </c:ext>
            </c:extLst>
          </c:dPt>
          <c:dLbls>
            <c:dLbl>
              <c:idx val="0"/>
              <c:layout>
                <c:manualLayout>
                  <c:x val="0.12331366788106711"/>
                  <c:y val="-3.1640850863791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048-4653-A9A7-4E3AC4C9AA70}"/>
                </c:ext>
              </c:extLst>
            </c:dLbl>
            <c:dLbl>
              <c:idx val="1"/>
              <c:layout>
                <c:manualLayout>
                  <c:x val="-0.1516356798683747"/>
                  <c:y val="-4.126579699925569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048-4653-A9A7-4E3AC4C9AA70}"/>
                </c:ext>
              </c:extLst>
            </c:dLbl>
            <c:dLbl>
              <c:idx val="2"/>
              <c:layout>
                <c:manualLayout>
                  <c:x val="-6.7559647892194152E-2"/>
                  <c:y val="-0.1030628842627548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048-4653-A9A7-4E3AC4C9AA70}"/>
                </c:ext>
              </c:extLst>
            </c:dLbl>
            <c:dLbl>
              <c:idx val="3"/>
              <c:layout>
                <c:manualLayout>
                  <c:x val="-7.9841400000658022E-3"/>
                  <c:y val="-0.1332343867975407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48-4653-A9A7-4E3AC4C9AA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0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'UAE Refinery prodution-refiney '!$I$7:$I$9</c:f>
              <c:strCache>
                <c:ptCount val="3"/>
                <c:pt idx="0">
                  <c:v>  أبوظبي+ الرويس </c:v>
                </c:pt>
                <c:pt idx="1">
                  <c:v> جبل علي</c:v>
                </c:pt>
                <c:pt idx="2">
                  <c:v> الفجيرة</c:v>
                </c:pt>
              </c:strCache>
            </c:strRef>
          </c:cat>
          <c:val>
            <c:numRef>
              <c:f>'UAE Refinery prodution-refiney '!$J$7:$J$9</c:f>
              <c:numCache>
                <c:formatCode>General</c:formatCode>
                <c:ptCount val="3"/>
                <c:pt idx="0">
                  <c:v>902</c:v>
                </c:pt>
                <c:pt idx="1">
                  <c:v>133</c:v>
                </c:pt>
                <c:pt idx="2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48-4653-A9A7-4E3AC4C9AA7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b"/>
      <c:layout/>
      <c:overlay val="0"/>
      <c:txPr>
        <a:bodyPr/>
        <a:lstStyle/>
        <a:p>
          <a:pPr algn="ctr" rtl="0">
            <a:defRPr lang="ar-AE" sz="1100" b="0" i="0" u="none" strike="noStrike" kern="1200" baseline="0">
              <a:solidFill>
                <a:sysClr val="windowText" lastClr="000000"/>
              </a:solidFill>
              <a:latin typeface="Droid Arabic Kufi" pitchFamily="34" charset="0"/>
              <a:ea typeface="+mn-ea"/>
              <a:cs typeface="Droid Arabic Kufi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ysClr val="window" lastClr="FFFFFF"/>
    </a:solidFill>
    <a:ln>
      <a:noFill/>
    </a:ln>
  </c:spPr>
  <c:printSettings>
    <c:headerFooter/>
    <c:pageMargins b="0.75000000000001077" l="0.70000000000000062" r="0.70000000000000062" t="0.75000000000001077" header="0.30000000000000032" footer="0.30000000000000032"/>
    <c:pageSetup orientation="landscape" horizontalDpi="0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100" b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ar-AE" sz="12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ar-AE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إجمالي إنتاج</a:t>
            </a:r>
            <a:r>
              <a:rPr lang="ar-SA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المصافي من المنتجات البترولية في دولة الإمارات العربية المتحدة</a:t>
            </a:r>
          </a:p>
          <a:p>
            <a:pPr rtl="0">
              <a:defRPr sz="1100" b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defRPr>
            </a:pPr>
            <a:r>
              <a:rPr lang="en-US" sz="1600" b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2015 -2018</a:t>
            </a:r>
            <a:endParaRPr lang="ar-SA" sz="1600" b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rtl="0">
              <a:defRPr sz="1100" b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defRPr>
            </a:pPr>
            <a:r>
              <a:rPr lang="en-US" sz="1100" b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rPr>
              <a:t>UAE Total Refineries Production of Petroleum Products </a:t>
            </a:r>
            <a:endParaRPr lang="ar-AE" sz="1100" b="0">
              <a:solidFill>
                <a:sysClr val="windowText" lastClr="000000"/>
              </a:solidFill>
              <a:latin typeface="Open Sans Hebrew Condensed" pitchFamily="2" charset="-79"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'UAE Refinery Total Production'!$L$16</c:f>
              <c:strCache>
                <c:ptCount val="1"/>
                <c:pt idx="0">
                  <c:v>إجمالي الإنتاج Total  Production</c:v>
                </c:pt>
              </c:strCache>
            </c:strRef>
          </c:tx>
          <c:spPr>
            <a:solidFill>
              <a:srgbClr val="00B0F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CA9C-48A2-A22F-35EECC7EE81D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CA9C-48A2-A22F-35EECC7EE81D}"/>
              </c:ext>
            </c:extLst>
          </c:dPt>
          <c:dPt>
            <c:idx val="2"/>
            <c:invertIfNegative val="0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CA9C-48A2-A22F-35EECC7EE81D}"/>
              </c:ext>
            </c:extLst>
          </c:dPt>
          <c:dPt>
            <c:idx val="3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CA9C-48A2-A22F-35EECC7EE81D}"/>
              </c:ext>
            </c:extLst>
          </c:dPt>
          <c:dPt>
            <c:idx val="4"/>
            <c:invertIfNegative val="0"/>
            <c:bubble3D val="0"/>
            <c:spPr>
              <a:pattFill prst="pct75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B-CA9C-48A2-A22F-35EECC7EE81D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'UAE Refinery Total Production'!$O$15:$S$15</c15:sqref>
                  </c15:fullRef>
                </c:ext>
              </c:extLst>
              <c:f>'UAE Refinery Total Production'!$O$15:$R$15</c:f>
              <c:numCache>
                <c:formatCode>0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'UAE Refinery Total Production'!$O$16:$S$16</c15:sqref>
                  </c15:fullRef>
                </c:ext>
              </c:extLst>
              <c:f>'UAE Refinery Total Production'!$O$16:$R$16</c:f>
              <c:numCache>
                <c:formatCode>#,##0</c:formatCode>
                <c:ptCount val="4"/>
                <c:pt idx="0">
                  <c:v>41092</c:v>
                </c:pt>
                <c:pt idx="1">
                  <c:v>50292</c:v>
                </c:pt>
                <c:pt idx="2">
                  <c:v>50004</c:v>
                </c:pt>
                <c:pt idx="3">
                  <c:v>51994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'UAE Refinery Total Production'!$S$16</c15:sqref>
                  <c15:spPr xmlns:c15="http://schemas.microsoft.com/office/drawing/2012/chart">
                    <a:scene3d>
                      <a:camera prst="orthographicFront"/>
                      <a:lightRig rig="threePt" dir="t"/>
                    </a:scene3d>
                    <a:sp3d>
                      <a:bevelT/>
                    </a:sp3d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C-CA9C-48A2-A22F-35EECC7EE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154560"/>
        <c:axId val="123068416"/>
        <c:axId val="0"/>
      </c:bar3DChart>
      <c:catAx>
        <c:axId val="12115456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1200" b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defRPr>
            </a:pPr>
            <a:endParaRPr lang="en-US"/>
          </a:p>
        </c:txPr>
        <c:crossAx val="123068416"/>
        <c:crosses val="autoZero"/>
        <c:auto val="1"/>
        <c:lblAlgn val="ctr"/>
        <c:lblOffset val="100"/>
        <c:noMultiLvlLbl val="0"/>
      </c:catAx>
      <c:valAx>
        <c:axId val="1230684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ar-AE" sz="1100" b="1" i="0" u="none" strike="noStrike" baseline="0">
                    <a:effectLst/>
                  </a:rPr>
                  <a:t>ألف طن متري / سنويا</a:t>
                </a:r>
                <a:r>
                  <a:rPr lang="en-US" sz="1100" b="1" i="0" u="none" strike="noStrike" baseline="0">
                    <a:effectLst/>
                  </a:rPr>
                  <a:t> </a:t>
                </a:r>
              </a:p>
              <a:p>
                <a:pPr>
                  <a:defRPr sz="1100" b="1"/>
                </a:pPr>
                <a:r>
                  <a:rPr lang="en-US" sz="1100" b="1" i="0" u="none" strike="noStrike" baseline="0">
                    <a:effectLst/>
                  </a:rPr>
                  <a:t>1000 Metric Tonne \ Yearly</a:t>
                </a:r>
                <a:endParaRPr lang="en-US" sz="1100" b="1"/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1100" b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11545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defRPr>
            </a:pPr>
            <a:r>
              <a:rPr lang="ar-AE" sz="1200" b="1">
                <a:solidFill>
                  <a:sysClr val="windowText" lastClr="000000"/>
                </a:solidFill>
                <a:latin typeface="Open Sans Hebrew Condensed" pitchFamily="2" charset="-79"/>
              </a:rPr>
              <a:t>مساهمة المصافي</a:t>
            </a:r>
            <a:r>
              <a:rPr lang="ar-AE" sz="1200" b="1" baseline="0">
                <a:solidFill>
                  <a:sysClr val="windowText" lastClr="000000"/>
                </a:solidFill>
                <a:latin typeface="Open Sans Hebrew Condensed" pitchFamily="2" charset="-79"/>
              </a:rPr>
              <a:t> </a:t>
            </a:r>
            <a:r>
              <a:rPr lang="ar-AE" sz="1200" b="1">
                <a:solidFill>
                  <a:sysClr val="windowText" lastClr="000000"/>
                </a:solidFill>
                <a:latin typeface="Open Sans Hebrew Condensed" pitchFamily="2" charset="-79"/>
              </a:rPr>
              <a:t>في الإنتاج الكلي</a:t>
            </a:r>
            <a:r>
              <a:rPr lang="en-US" sz="1200" b="1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rPr>
              <a:t> </a:t>
            </a:r>
            <a:r>
              <a:rPr lang="ar-SA" sz="1200" b="1" baseline="0">
                <a:solidFill>
                  <a:sysClr val="windowText" lastClr="000000"/>
                </a:solidFill>
                <a:latin typeface="Open Sans Hebrew Condensed" pitchFamily="2" charset="-79"/>
              </a:rPr>
              <a:t> للمنتجات البترولية</a:t>
            </a:r>
            <a:r>
              <a:rPr lang="ar-AE" sz="1200" b="1">
                <a:solidFill>
                  <a:sysClr val="windowText" lastClr="000000"/>
                </a:solidFill>
                <a:latin typeface="Open Sans Hebrew Condensed" pitchFamily="2" charset="-79"/>
              </a:rPr>
              <a:t> في دولة الإمارات العربية المتحدة</a:t>
            </a:r>
          </a:p>
          <a:p>
            <a:pPr>
              <a:defRPr sz="1200" b="1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Open Sans Hebrew Condensed" pitchFamily="2" charset="-79"/>
              </a:rPr>
              <a:t>2018</a:t>
            </a:r>
            <a:endParaRPr lang="ar-AE" sz="1200" b="1">
              <a:solidFill>
                <a:sysClr val="windowText" lastClr="000000"/>
              </a:solidFill>
              <a:latin typeface="Open Sans Hebrew Condensed" pitchFamily="2" charset="-79"/>
            </a:endParaRPr>
          </a:p>
          <a:p>
            <a:pPr>
              <a:defRPr sz="1200" b="1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rPr>
              <a:t> The</a:t>
            </a:r>
            <a:r>
              <a:rPr lang="en-US" sz="1200" b="1" baseline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rPr>
              <a:t> Contribution of Total </a:t>
            </a:r>
            <a:r>
              <a:rPr lang="en-US" sz="1200" b="1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rPr>
              <a:t>Refineries Production of petroleum Products</a:t>
            </a:r>
            <a:r>
              <a:rPr lang="en-US" sz="1200" b="1" baseline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rPr>
              <a:t> </a:t>
            </a:r>
            <a:r>
              <a:rPr lang="en-US" sz="1200" b="1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rPr>
              <a:t>in UAE</a:t>
            </a:r>
            <a:endParaRPr lang="ar-AE" sz="1200" b="1">
              <a:solidFill>
                <a:sysClr val="windowText" lastClr="000000"/>
              </a:solidFill>
              <a:latin typeface="Open Sans Hebrew Condensed" pitchFamily="2" charset="-79"/>
            </a:endParaRPr>
          </a:p>
        </c:rich>
      </c:tx>
      <c:layout>
        <c:manualLayout>
          <c:xMode val="edge"/>
          <c:yMode val="edge"/>
          <c:x val="0.30506809680286029"/>
          <c:y val="2.25924449317253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8047744599461958"/>
          <c:y val="0.30861320582661306"/>
          <c:w val="0.37286478766125969"/>
          <c:h val="0.63758752210354375"/>
        </c:manualLayout>
      </c:layout>
      <c:doughnut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 w="139700" prst="cross"/>
            </a:sp3d>
          </c:spPr>
          <c:explosion val="5"/>
          <c:dPt>
            <c:idx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  <a:bevelB w="139700" prst="cross"/>
              </a:sp3d>
            </c:spPr>
            <c:extLst>
              <c:ext xmlns:c16="http://schemas.microsoft.com/office/drawing/2014/chart" uri="{C3380CC4-5D6E-409C-BE32-E72D297353CC}">
                <c16:uniqueId val="{00000001-82F4-4728-B0C4-827771ABB18B}"/>
              </c:ext>
            </c:extLst>
          </c:dPt>
          <c:dPt>
            <c:idx val="1"/>
            <c:bubble3D val="0"/>
            <c:spPr>
              <a:solidFill>
                <a:srgbClr val="D2AF18"/>
              </a:solidFill>
              <a:scene3d>
                <a:camera prst="orthographicFront"/>
                <a:lightRig rig="threePt" dir="t"/>
              </a:scene3d>
              <a:sp3d>
                <a:bevelT/>
                <a:bevelB w="139700" prst="cross"/>
              </a:sp3d>
            </c:spPr>
            <c:extLst>
              <c:ext xmlns:c16="http://schemas.microsoft.com/office/drawing/2014/chart" uri="{C3380CC4-5D6E-409C-BE32-E72D297353CC}">
                <c16:uniqueId val="{00000003-82F4-4728-B0C4-827771ABB18B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  <a:bevelB w="139700" prst="cross"/>
              </a:sp3d>
            </c:spPr>
            <c:extLst>
              <c:ext xmlns:c16="http://schemas.microsoft.com/office/drawing/2014/chart" uri="{C3380CC4-5D6E-409C-BE32-E72D297353CC}">
                <c16:uniqueId val="{00000005-82F4-4728-B0C4-827771ABB18B}"/>
              </c:ext>
            </c:extLst>
          </c:dPt>
          <c:dPt>
            <c:idx val="3"/>
            <c:bubble3D val="0"/>
            <c:spPr>
              <a:solidFill>
                <a:srgbClr val="FF8205"/>
              </a:solidFill>
              <a:scene3d>
                <a:camera prst="orthographicFront"/>
                <a:lightRig rig="threePt" dir="t"/>
              </a:scene3d>
              <a:sp3d>
                <a:bevelT/>
                <a:bevelB w="139700" prst="cross"/>
              </a:sp3d>
            </c:spPr>
            <c:extLst>
              <c:ext xmlns:c16="http://schemas.microsoft.com/office/drawing/2014/chart" uri="{C3380CC4-5D6E-409C-BE32-E72D297353CC}">
                <c16:uniqueId val="{00000007-82F4-4728-B0C4-827771ABB18B}"/>
              </c:ext>
            </c:extLst>
          </c:dPt>
          <c:dLbls>
            <c:dLbl>
              <c:idx val="0"/>
              <c:layout>
                <c:manualLayout>
                  <c:x val="9.5917249844336888E-2"/>
                  <c:y val="-8.298911276573804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2F4-4728-B0C4-827771ABB18B}"/>
                </c:ext>
              </c:extLst>
            </c:dLbl>
            <c:dLbl>
              <c:idx val="1"/>
              <c:layout>
                <c:manualLayout>
                  <c:x val="5.6591298180750663E-2"/>
                  <c:y val="0.120140720361762"/>
                </c:manualLayout>
              </c:layout>
              <c:spPr/>
              <c:txPr>
                <a:bodyPr/>
                <a:lstStyle/>
                <a:p>
                  <a:pPr>
                    <a:defRPr sz="1600" b="1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2F4-4728-B0C4-827771ABB18B}"/>
                </c:ext>
              </c:extLst>
            </c:dLbl>
            <c:dLbl>
              <c:idx val="2"/>
              <c:layout>
                <c:manualLayout>
                  <c:x val="-6.4116985376827945E-2"/>
                  <c:y val="-0.1075906776713151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2F4-4728-B0C4-827771ABB18B}"/>
                </c:ext>
              </c:extLst>
            </c:dLbl>
            <c:dLbl>
              <c:idx val="3"/>
              <c:layout>
                <c:manualLayout>
                  <c:x val="-3.7466351706036745E-2"/>
                  <c:y val="-0.113802366996214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F4-4728-B0C4-827771ABB1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'UAE Refinery prodution-refiney'!$A$9:$A$11</c:f>
              <c:strCache>
                <c:ptCount val="3"/>
                <c:pt idx="0">
                  <c:v>أبوظبي  - الرويس</c:v>
                </c:pt>
                <c:pt idx="1">
                  <c:v>جبل علي </c:v>
                </c:pt>
                <c:pt idx="2">
                  <c:v>الفجيرة </c:v>
                </c:pt>
              </c:strCache>
            </c:strRef>
          </c:cat>
          <c:val>
            <c:numRef>
              <c:f>'UAE Refinery prodution-refiney'!$J$9:$J$11</c:f>
              <c:numCache>
                <c:formatCode>#,##0</c:formatCode>
                <c:ptCount val="3"/>
                <c:pt idx="0">
                  <c:v>43271</c:v>
                </c:pt>
                <c:pt idx="1">
                  <c:v>5686</c:v>
                </c:pt>
                <c:pt idx="2">
                  <c:v>3036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2F4-4728-B0C4-827771ABB18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0.1339599136414602"/>
          <c:y val="0.33921894204312075"/>
          <c:w val="0.12050063655254277"/>
          <c:h val="0.28530802229781699"/>
        </c:manualLayout>
      </c:layout>
      <c:overlay val="0"/>
      <c:txPr>
        <a:bodyPr/>
        <a:lstStyle/>
        <a:p>
          <a:pPr rtl="0">
            <a:defRPr sz="1000" b="1">
              <a:solidFill>
                <a:sysClr val="windowText" lastClr="000000"/>
              </a:solidFill>
              <a:latin typeface="Droid Arabic Kufi" pitchFamily="34" charset="0"/>
              <a:cs typeface="Droid Arabic Kufi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ysClr val="window" lastClr="FFFFFF"/>
    </a:solidFill>
    <a:ln>
      <a:noFill/>
    </a:ln>
  </c:spPr>
  <c:printSettings>
    <c:headerFooter/>
    <c:pageMargins b="0.75000000000001077" l="0.70000000000000062" r="0.70000000000000062" t="0.75000000000001077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ar-AE" sz="1400"/>
              <a:t>إنتاج المصافي حسب المنتج في دولة الإمارات العربية المتحدة </a:t>
            </a:r>
          </a:p>
          <a:p>
            <a:pPr>
              <a:defRPr sz="1400"/>
            </a:pPr>
            <a:endParaRPr lang="ar-AE" sz="1400"/>
          </a:p>
          <a:p>
            <a:pPr>
              <a:defRPr sz="1400"/>
            </a:pPr>
            <a:r>
              <a:rPr lang="en-US" sz="1400"/>
              <a:t>   Refinery</a:t>
            </a:r>
            <a:r>
              <a:rPr lang="en-US" sz="1400" baseline="0"/>
              <a:t> Production by Product in UAE</a:t>
            </a:r>
            <a:endParaRPr lang="en-US" sz="1400"/>
          </a:p>
        </c:rich>
      </c:tx>
      <c:layout>
        <c:manualLayout>
          <c:xMode val="edge"/>
          <c:yMode val="edge"/>
          <c:x val="0.31804017805613688"/>
          <c:y val="2.2248705996238991E-2"/>
        </c:manualLayout>
      </c:layout>
      <c:overlay val="0"/>
    </c:title>
    <c:autoTitleDeleted val="0"/>
    <c:view3D>
      <c:rotX val="75"/>
      <c:rotY val="36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9070305428505059"/>
          <c:y val="0.37033158830734153"/>
          <c:w val="0.23855186361743028"/>
          <c:h val="0.55929718114651161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Pt>
            <c:idx val="1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1-EF11-4BFA-83E6-ED84A8DD4694}"/>
              </c:ext>
            </c:extLst>
          </c:dPt>
          <c:dLbls>
            <c:dLbl>
              <c:idx val="0"/>
              <c:layout>
                <c:manualLayout>
                  <c:x val="8.4456823394207653E-2"/>
                  <c:y val="-9.535159712673857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F11-4BFA-83E6-ED84A8DD4694}"/>
                </c:ext>
              </c:extLst>
            </c:dLbl>
            <c:dLbl>
              <c:idx val="1"/>
              <c:layout>
                <c:manualLayout>
                  <c:x val="9.5617851783823302E-2"/>
                  <c:y val="-5.403257170515184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11-4BFA-83E6-ED84A8DD4694}"/>
                </c:ext>
              </c:extLst>
            </c:dLbl>
            <c:dLbl>
              <c:idx val="2"/>
              <c:layout>
                <c:manualLayout>
                  <c:x val="8.7479461816794793E-2"/>
                  <c:y val="5.721095827604312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11-4BFA-83E6-ED84A8DD4694}"/>
                </c:ext>
              </c:extLst>
            </c:dLbl>
            <c:dLbl>
              <c:idx val="3"/>
              <c:layout>
                <c:manualLayout>
                  <c:x val="-7.7608688015336602E-2"/>
                  <c:y val="0.1048867568394122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F11-4BFA-83E6-ED84A8DD4694}"/>
                </c:ext>
              </c:extLst>
            </c:dLbl>
            <c:dLbl>
              <c:idx val="4"/>
              <c:layout>
                <c:manualLayout>
                  <c:x val="-6.9175991861648023E-2"/>
                  <c:y val="-6.356773141782569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F11-4BFA-83E6-ED84A8DD4694}"/>
                </c:ext>
              </c:extLst>
            </c:dLbl>
            <c:dLbl>
              <c:idx val="5"/>
              <c:layout>
                <c:manualLayout>
                  <c:x val="-9.6530920060331857E-2"/>
                  <c:y val="-8.26380508431733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F11-4BFA-83E6-ED84A8DD4694}"/>
                </c:ext>
              </c:extLst>
            </c:dLbl>
            <c:dLbl>
              <c:idx val="6"/>
              <c:layout>
                <c:manualLayout>
                  <c:x val="-4.3290425216924368E-2"/>
                  <c:y val="-9.53515971267386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F11-4BFA-83E6-ED84A8DD4694}"/>
                </c:ext>
              </c:extLst>
            </c:dLbl>
            <c:dLbl>
              <c:idx val="7"/>
              <c:layout>
                <c:manualLayout>
                  <c:x val="2.1054818805544044E-2"/>
                  <c:y val="-0.1260748045111223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F11-4BFA-83E6-ED84A8DD46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'UAE Refinery prodution-refiney'!$B$8:$I$8</c:f>
              <c:strCache>
                <c:ptCount val="8"/>
                <c:pt idx="0">
                  <c:v>غاز البترول المسال LPG</c:v>
                </c:pt>
                <c:pt idx="1">
                  <c:v>النافتا  Naphtha</c:v>
                </c:pt>
                <c:pt idx="2">
                  <c:v>   بنزين خالي من الرصاص  Unleaded gasoline </c:v>
                </c:pt>
                <c:pt idx="3">
                  <c:v>وقود الطائرات والكيروسين       &amp; Jet Fuel Kerosene</c:v>
                </c:pt>
                <c:pt idx="4">
                  <c:v>زيت الغاز Gas Oil</c:v>
                </c:pt>
                <c:pt idx="5">
                  <c:v>زيت الوقود Fuel Oil</c:v>
                </c:pt>
                <c:pt idx="6">
                  <c:v>الزيوت والشحوم Lubricants</c:v>
                </c:pt>
                <c:pt idx="7">
                  <c:v>   أخرى      Other</c:v>
                </c:pt>
              </c:strCache>
            </c:strRef>
          </c:cat>
          <c:val>
            <c:numRef>
              <c:f>'UAE Refinery prodution-refiney'!$B$12:$I$12</c:f>
              <c:numCache>
                <c:formatCode>#,##0</c:formatCode>
                <c:ptCount val="8"/>
                <c:pt idx="0">
                  <c:v>829.32</c:v>
                </c:pt>
                <c:pt idx="1">
                  <c:v>11963</c:v>
                </c:pt>
                <c:pt idx="2">
                  <c:v>3578</c:v>
                </c:pt>
                <c:pt idx="3">
                  <c:v>12931</c:v>
                </c:pt>
                <c:pt idx="4">
                  <c:v>10928</c:v>
                </c:pt>
                <c:pt idx="5">
                  <c:v>9853</c:v>
                </c:pt>
                <c:pt idx="6">
                  <c:v>578</c:v>
                </c:pt>
                <c:pt idx="7">
                  <c:v>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F11-4BFA-83E6-ED84A8DD469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l"/>
      <c:layout>
        <c:manualLayout>
          <c:xMode val="edge"/>
          <c:yMode val="edge"/>
          <c:x val="8.1383519837232958E-3"/>
          <c:y val="0.33108402002333487"/>
          <c:w val="0.30164398858037483"/>
          <c:h val="0.4378760192127153"/>
        </c:manualLayout>
      </c:layout>
      <c:overlay val="0"/>
      <c:txPr>
        <a:bodyPr/>
        <a:lstStyle/>
        <a:p>
          <a:pPr rtl="0">
            <a:defRPr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100">
                <a:solidFill>
                  <a:sysClr val="windowText" lastClr="000000"/>
                </a:solidFill>
                <a:cs typeface="+mn-cs"/>
              </a:defRPr>
            </a:pPr>
            <a:r>
              <a:rPr lang="ar-AE" sz="1100">
                <a:solidFill>
                  <a:sysClr val="windowText" lastClr="000000"/>
                </a:solidFill>
                <a:cs typeface="+mn-cs"/>
              </a:rPr>
              <a:t>إنتاج المصافي من المنتجات البترولية في دلة الإمارات العربية المتحدة حسب المنتج</a:t>
            </a:r>
          </a:p>
          <a:p>
            <a:pPr algn="ctr" rtl="0">
              <a:defRPr sz="1100">
                <a:solidFill>
                  <a:sysClr val="windowText" lastClr="000000"/>
                </a:solidFill>
                <a:cs typeface="+mn-cs"/>
              </a:defRPr>
            </a:pPr>
            <a:r>
              <a:rPr lang="ar-AE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2015</a:t>
            </a:r>
            <a:r>
              <a:rPr lang="en-US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- </a:t>
            </a:r>
            <a:r>
              <a:rPr lang="ar-AE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2019</a:t>
            </a:r>
          </a:p>
          <a:p>
            <a:pPr algn="ctr" rtl="0">
              <a:defRPr sz="1100">
                <a:solidFill>
                  <a:sysClr val="windowText" lastClr="000000"/>
                </a:solidFill>
                <a:cs typeface="+mn-cs"/>
              </a:defRPr>
            </a:pPr>
            <a:r>
              <a:rPr lang="en-US" sz="1100">
                <a:solidFill>
                  <a:sysClr val="windowText" lastClr="000000"/>
                </a:solidFill>
                <a:cs typeface="+mn-cs"/>
              </a:rPr>
              <a:t>UAE Refineries Production of Petroleum Products by Producti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375358548361076"/>
          <c:y val="0.22045868703932597"/>
          <c:w val="0.6624641451638924"/>
          <c:h val="0.4611060545161681"/>
        </c:manualLayout>
      </c:layout>
      <c:lineChart>
        <c:grouping val="standard"/>
        <c:varyColors val="0"/>
        <c:ser>
          <c:idx val="0"/>
          <c:order val="0"/>
          <c:tx>
            <c:strRef>
              <c:f>'UAE Production by Product'!$J$19</c:f>
              <c:strCache>
                <c:ptCount val="1"/>
                <c:pt idx="0">
                  <c:v>غاز البترول المسال 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'UAE Production by Product'!$K$18:$O$18</c15:sqref>
                  </c15:fullRef>
                </c:ext>
              </c:extLst>
              <c:f>'UAE Production by Product'!$K$18:$N$18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'UAE Production by Product'!$K$19:$O$19</c15:sqref>
                  </c15:fullRef>
                </c:ext>
              </c:extLst>
              <c:f>'UAE Production by Product'!$K$19:$N$19</c:f>
              <c:numCache>
                <c:formatCode>#,##0</c:formatCode>
                <c:ptCount val="4"/>
                <c:pt idx="0">
                  <c:v>1001</c:v>
                </c:pt>
                <c:pt idx="1">
                  <c:v>794</c:v>
                </c:pt>
                <c:pt idx="2">
                  <c:v>1039</c:v>
                </c:pt>
                <c:pt idx="3">
                  <c:v>829.26800000000003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251-4FD6-A003-DC95FF36E59E}"/>
            </c:ext>
          </c:extLst>
        </c:ser>
        <c:ser>
          <c:idx val="1"/>
          <c:order val="1"/>
          <c:tx>
            <c:strRef>
              <c:f>'UAE Production by Product'!$J$20</c:f>
              <c:strCache>
                <c:ptCount val="1"/>
                <c:pt idx="0">
                  <c:v>النافتا   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'UAE Production by Product'!$K$18:$O$18</c15:sqref>
                  </c15:fullRef>
                </c:ext>
              </c:extLst>
              <c:f>'UAE Production by Product'!$K$18:$N$18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'UAE Production by Product'!$K$20:$O$20</c15:sqref>
                  </c15:fullRef>
                </c:ext>
              </c:extLst>
              <c:f>'UAE Production by Product'!$K$20:$N$20</c:f>
              <c:numCache>
                <c:formatCode>#,##0</c:formatCode>
                <c:ptCount val="4"/>
                <c:pt idx="0">
                  <c:v>10432</c:v>
                </c:pt>
                <c:pt idx="1">
                  <c:v>11782</c:v>
                </c:pt>
                <c:pt idx="2">
                  <c:v>11407</c:v>
                </c:pt>
                <c:pt idx="3">
                  <c:v>11962.962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251-4FD6-A003-DC95FF36E59E}"/>
            </c:ext>
          </c:extLst>
        </c:ser>
        <c:ser>
          <c:idx val="2"/>
          <c:order val="2"/>
          <c:tx>
            <c:strRef>
              <c:f>'UAE Production by Product'!$J$21</c:f>
              <c:strCache>
                <c:ptCount val="1"/>
                <c:pt idx="0">
                  <c:v>بنزين خالي من الرصاص 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'UAE Production by Product'!$K$18:$O$18</c15:sqref>
                  </c15:fullRef>
                </c:ext>
              </c:extLst>
              <c:f>'UAE Production by Product'!$K$18:$N$18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'UAE Production by Product'!$K$21:$O$21</c15:sqref>
                  </c15:fullRef>
                </c:ext>
              </c:extLst>
              <c:f>'UAE Production by Product'!$K$21:$N$21</c:f>
              <c:numCache>
                <c:formatCode>#,##0</c:formatCode>
                <c:ptCount val="4"/>
                <c:pt idx="0">
                  <c:v>4931</c:v>
                </c:pt>
                <c:pt idx="1">
                  <c:v>5863.2070000000003</c:v>
                </c:pt>
                <c:pt idx="2">
                  <c:v>3819</c:v>
                </c:pt>
                <c:pt idx="3">
                  <c:v>3577.9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251-4FD6-A003-DC95FF36E59E}"/>
            </c:ext>
          </c:extLst>
        </c:ser>
        <c:ser>
          <c:idx val="3"/>
          <c:order val="3"/>
          <c:tx>
            <c:strRef>
              <c:f>'UAE Production by Product'!$J$22</c:f>
              <c:strCache>
                <c:ptCount val="1"/>
                <c:pt idx="0">
                  <c:v>وقود الطائرات والكيروسين 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'UAE Production by Product'!$K$18:$O$18</c15:sqref>
                  </c15:fullRef>
                </c:ext>
              </c:extLst>
              <c:f>'UAE Production by Product'!$K$18:$N$18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'UAE Production by Product'!$K$22:$O$22</c15:sqref>
                  </c15:fullRef>
                </c:ext>
              </c:extLst>
              <c:f>'UAE Production by Product'!$K$22:$N$22</c:f>
              <c:numCache>
                <c:formatCode>#,##0</c:formatCode>
                <c:ptCount val="4"/>
                <c:pt idx="0">
                  <c:v>11733</c:v>
                </c:pt>
                <c:pt idx="1">
                  <c:v>12664.177</c:v>
                </c:pt>
                <c:pt idx="2">
                  <c:v>12398</c:v>
                </c:pt>
                <c:pt idx="3">
                  <c:v>12931.424000000001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251-4FD6-A003-DC95FF36E59E}"/>
            </c:ext>
          </c:extLst>
        </c:ser>
        <c:ser>
          <c:idx val="4"/>
          <c:order val="4"/>
          <c:tx>
            <c:strRef>
              <c:f>'UAE Production by Product'!$J$23</c:f>
              <c:strCache>
                <c:ptCount val="1"/>
                <c:pt idx="0">
                  <c:v>زيت الغاز 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'UAE Production by Product'!$K$18:$O$18</c15:sqref>
                  </c15:fullRef>
                </c:ext>
              </c:extLst>
              <c:f>'UAE Production by Product'!$K$18:$N$18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'UAE Production by Product'!$K$23:$O$23</c15:sqref>
                  </c15:fullRef>
                </c:ext>
              </c:extLst>
              <c:f>'UAE Production by Product'!$K$23:$N$23</c:f>
              <c:numCache>
                <c:formatCode>#,##0</c:formatCode>
                <c:ptCount val="4"/>
                <c:pt idx="0">
                  <c:v>9194</c:v>
                </c:pt>
                <c:pt idx="1">
                  <c:v>10865</c:v>
                </c:pt>
                <c:pt idx="2">
                  <c:v>10427</c:v>
                </c:pt>
                <c:pt idx="3">
                  <c:v>10928.816000000001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51-4FD6-A003-DC95FF36E59E}"/>
            </c:ext>
          </c:extLst>
        </c:ser>
        <c:ser>
          <c:idx val="5"/>
          <c:order val="5"/>
          <c:tx>
            <c:strRef>
              <c:f>'UAE Production by Product'!$J$24</c:f>
              <c:strCache>
                <c:ptCount val="1"/>
                <c:pt idx="0">
                  <c:v>زيت الوقود *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'UAE Production by Product'!$K$18:$O$18</c15:sqref>
                  </c15:fullRef>
                </c:ext>
              </c:extLst>
              <c:f>'UAE Production by Product'!$K$18:$N$18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'UAE Production by Product'!$K$24:$O$24</c15:sqref>
                  </c15:fullRef>
                </c:ext>
              </c:extLst>
              <c:f>'UAE Production by Product'!$K$24:$N$24</c:f>
              <c:numCache>
                <c:formatCode>#,##0</c:formatCode>
                <c:ptCount val="4"/>
                <c:pt idx="0">
                  <c:v>2604</c:v>
                </c:pt>
                <c:pt idx="1">
                  <c:v>4732</c:v>
                </c:pt>
                <c:pt idx="2">
                  <c:v>9608</c:v>
                </c:pt>
                <c:pt idx="3">
                  <c:v>9853.5660000000007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F251-4FD6-A003-DC95FF36E59E}"/>
            </c:ext>
          </c:extLst>
        </c:ser>
        <c:ser>
          <c:idx val="6"/>
          <c:order val="6"/>
          <c:tx>
            <c:strRef>
              <c:f>'UAE Production by Product'!$J$25</c:f>
              <c:strCache>
                <c:ptCount val="1"/>
                <c:pt idx="0">
                  <c:v>أخرى      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'UAE Production by Product'!$K$18:$O$18</c15:sqref>
                  </c15:fullRef>
                </c:ext>
              </c:extLst>
              <c:f>'UAE Production by Product'!$K$18:$N$18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'UAE Production by Product'!$K$25:$O$25</c15:sqref>
                  </c15:fullRef>
                </c:ext>
              </c:extLst>
              <c:f>'UAE Production by Product'!$K$25:$N$25</c:f>
              <c:numCache>
                <c:formatCode>#,##0</c:formatCode>
                <c:ptCount val="4"/>
                <c:pt idx="0">
                  <c:v>1197</c:v>
                </c:pt>
                <c:pt idx="1">
                  <c:v>3592</c:v>
                </c:pt>
                <c:pt idx="2">
                  <c:v>1306</c:v>
                </c:pt>
                <c:pt idx="3">
                  <c:v>1909.981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251-4FD6-A003-DC95FF36E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85792"/>
        <c:axId val="123225216"/>
      </c:lineChart>
      <c:catAx>
        <c:axId val="12278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23225216"/>
        <c:crosses val="autoZero"/>
        <c:auto val="1"/>
        <c:lblAlgn val="ctr"/>
        <c:lblOffset val="100"/>
        <c:noMultiLvlLbl val="0"/>
      </c:catAx>
      <c:valAx>
        <c:axId val="123225216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 rtl="0">
                  <a:defRPr sz="800" b="1">
                    <a:solidFill>
                      <a:sysClr val="windowText" lastClr="000000"/>
                    </a:solidFill>
                    <a:cs typeface="+mn-cs"/>
                  </a:defRPr>
                </a:pPr>
                <a:r>
                  <a:rPr lang="ar-AE" sz="800" b="1">
                    <a:solidFill>
                      <a:sysClr val="windowText" lastClr="000000"/>
                    </a:solidFill>
                    <a:cs typeface="+mn-cs"/>
                  </a:rPr>
                  <a:t>ألف طن متري / سنويا</a:t>
                </a:r>
                <a:r>
                  <a:rPr lang="en-US" sz="800" b="1">
                    <a:solidFill>
                      <a:sysClr val="windowText" lastClr="000000"/>
                    </a:solidFill>
                    <a:cs typeface="+mn-cs"/>
                  </a:rPr>
                  <a:t>     </a:t>
                </a:r>
              </a:p>
              <a:p>
                <a:pPr rtl="0">
                  <a:defRPr sz="800" b="1">
                    <a:solidFill>
                      <a:sysClr val="windowText" lastClr="000000"/>
                    </a:solidFill>
                    <a:cs typeface="+mn-cs"/>
                  </a:defRPr>
                </a:pPr>
                <a:r>
                  <a:rPr lang="en-US" sz="800" b="1">
                    <a:solidFill>
                      <a:sysClr val="windowText" lastClr="000000"/>
                    </a:solidFill>
                    <a:cs typeface="+mn-cs"/>
                  </a:rPr>
                  <a:t> </a:t>
                </a:r>
                <a:r>
                  <a:rPr lang="en-US" sz="8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1000 Metric Tonne \ Yearly </a:t>
                </a:r>
              </a:p>
            </c:rich>
          </c:tx>
          <c:layout>
            <c:manualLayout>
              <c:xMode val="edge"/>
              <c:yMode val="edge"/>
              <c:x val="0.17418561176302949"/>
              <c:y val="0.2737740016170725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27857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solidFill>
            <a:sysClr val="window" lastClr="FFFFFF"/>
          </a:solidFill>
        </c:spPr>
        <c:txPr>
          <a:bodyPr/>
          <a:lstStyle/>
          <a:p>
            <a:pPr rtl="0">
              <a:defRPr sz="8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 algn="ctr" rtl="0">
        <a:defRPr lang="ar-AE" sz="1050" b="0" i="0" u="none" strike="noStrike" kern="1200" baseline="0">
          <a:solidFill>
            <a:srgbClr val="FF0000"/>
          </a:solidFill>
          <a:latin typeface="Open Sans Hebrew Condensed" pitchFamily="2" charset="-79"/>
          <a:ea typeface="+mn-ea"/>
          <a:cs typeface="Open Sans Hebrew Condensed" pitchFamily="2" charset="-79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/>
            </a:pPr>
            <a:r>
              <a:rPr lang="ar-SA" sz="1300"/>
              <a:t>مساهمة القطاعين البترولي وغير البترولي في الناتج المحلي في دولة الإمارات العربية المتحدة </a:t>
            </a:r>
          </a:p>
          <a:p>
            <a:pPr>
              <a:defRPr sz="1300"/>
            </a:pPr>
            <a:r>
              <a:rPr lang="en-US" sz="1300"/>
              <a:t>The Contribution of Both Petroleum &amp; Non Petroleum Sectors to Gross Domestic Product in UAE</a:t>
            </a:r>
            <a:endParaRPr lang="ar-AE" sz="13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'Petroleum Sectors Contribution '!$Q$8</c:f>
              <c:strCache>
                <c:ptCount val="1"/>
                <c:pt idx="0">
                  <c:v>   الناتج المحلي الإجمالي بالأسعار الجارية </c:v>
                </c:pt>
              </c:strCache>
            </c:strRef>
          </c:tx>
          <c:spPr>
            <a:solidFill>
              <a:srgbClr val="D2A000"/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2.3534898360836488E-3"/>
                  <c:y val="-6.47761511911249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823-4A48-81AD-A5A12449CBAF}"/>
                </c:ext>
              </c:extLst>
            </c:dLbl>
            <c:dLbl>
              <c:idx val="1"/>
              <c:layout>
                <c:manualLayout>
                  <c:x val="-1.287001417424317E-3"/>
                  <c:y val="-1.27287191726332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823-4A48-81AD-A5A12449CBAF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1416.1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D44-4155-AB37-5ABE1E2F914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1550.6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D44-4155-AB37-5ABE1E2F91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 rtl="0">
                  <a:defRPr lang="ar-AE" sz="1200" b="0" i="0" u="none" strike="noStrike" kern="1200" baseline="0">
                    <a:solidFill>
                      <a:sysClr val="windowText" lastClr="000000"/>
                    </a:solidFill>
                    <a:latin typeface="Open Sans Hebrew Condensed" pitchFamily="2" charset="-79"/>
                    <a:ea typeface="+mn-ea"/>
                    <a:cs typeface="Open Sans Hebrew Condensed" pitchFamily="2" charset="-79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'Petroleum Sectors Contribution '!$R$7:$X$7</c15:sqref>
                  </c15:fullRef>
                </c:ext>
              </c:extLst>
              <c:f>'Petroleum Sectors Contribution '!$U$7:$X$7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 formatCode="#,##0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'Petroleum Sectors Contribution '!$R$8:$X$8</c15:sqref>
                  </c15:fullRef>
                </c:ext>
              </c:extLst>
              <c:f>'Petroleum Sectors Contribution '!$U$8:$X$8</c:f>
              <c:numCache>
                <c:formatCode>#,##0.0</c:formatCode>
                <c:ptCount val="4"/>
                <c:pt idx="0">
                  <c:v>1315.2</c:v>
                </c:pt>
                <c:pt idx="1">
                  <c:v>1311.2</c:v>
                </c:pt>
                <c:pt idx="2">
                  <c:v>1387.1</c:v>
                </c:pt>
                <c:pt idx="3">
                  <c:v>1521.1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23-4A48-81AD-A5A12449C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411520"/>
        <c:axId val="138519104"/>
      </c:barChart>
      <c:lineChart>
        <c:grouping val="standard"/>
        <c:varyColors val="0"/>
        <c:ser>
          <c:idx val="1"/>
          <c:order val="1"/>
          <c:tx>
            <c:strRef>
              <c:f>'Petroleum Sectors Contribution '!$Q$9</c:f>
              <c:strCache>
                <c:ptCount val="1"/>
                <c:pt idx="0">
                  <c:v>   مساهمة القطاع غير البترولي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'Petroleum Sectors Contribution '!$R$7:$X$7</c15:sqref>
                  </c15:fullRef>
                </c:ext>
              </c:extLst>
              <c:f>'Petroleum Sectors Contribution '!$U$7:$X$7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 formatCode="#,##0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'Petroleum Sectors Contribution '!$R$9:$X$9</c15:sqref>
                  </c15:fullRef>
                </c:ext>
              </c:extLst>
              <c:f>'Petroleum Sectors Contribution '!$U$9:$X$9</c:f>
              <c:numCache>
                <c:formatCode>#,##0.0</c:formatCode>
                <c:ptCount val="4"/>
                <c:pt idx="0">
                  <c:v>1028.3</c:v>
                </c:pt>
                <c:pt idx="1">
                  <c:v>1058.0999999999999</c:v>
                </c:pt>
                <c:pt idx="2">
                  <c:v>1095.9000000000001</c:v>
                </c:pt>
                <c:pt idx="3">
                  <c:v>1127.5999999999999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823-4A48-81AD-A5A12449CBAF}"/>
            </c:ext>
          </c:extLst>
        </c:ser>
        <c:ser>
          <c:idx val="2"/>
          <c:order val="2"/>
          <c:tx>
            <c:strRef>
              <c:f>'Petroleum Sectors Contribution '!$Q$10</c:f>
              <c:strCache>
                <c:ptCount val="1"/>
                <c:pt idx="0">
                  <c:v>   مساهمة القطاع البترولي 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'Petroleum Sectors Contribution '!$R$7:$X$7</c15:sqref>
                  </c15:fullRef>
                </c:ext>
              </c:extLst>
              <c:f>'Petroleum Sectors Contribution '!$U$7:$X$7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 formatCode="#,##0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'Petroleum Sectors Contribution '!$R$10:$X$10</c15:sqref>
                  </c15:fullRef>
                </c:ext>
              </c:extLst>
              <c:f>'Petroleum Sectors Contribution '!$U$10:$X$10</c:f>
              <c:numCache>
                <c:formatCode>#,##0.0</c:formatCode>
                <c:ptCount val="4"/>
                <c:pt idx="0">
                  <c:v>286.90000000000009</c:v>
                </c:pt>
                <c:pt idx="1">
                  <c:v>253.10000000000014</c:v>
                </c:pt>
                <c:pt idx="2">
                  <c:v>291.19999999999982</c:v>
                </c:pt>
                <c:pt idx="3">
                  <c:v>393.5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23-4A48-81AD-A5A12449C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11520"/>
        <c:axId val="138519104"/>
      </c:lineChart>
      <c:catAx>
        <c:axId val="13841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ar-AE" sz="1200" b="0" i="0" u="none" strike="noStrike" kern="1200" baseline="0">
                <a:solidFill>
                  <a:sysClr val="windowText" lastClr="000000"/>
                </a:solidFill>
                <a:latin typeface="Open Sans Hebrew Condensed" pitchFamily="2" charset="-79"/>
                <a:ea typeface="+mn-ea"/>
                <a:cs typeface="Open Sans Hebrew Condensed" pitchFamily="2" charset="-79"/>
              </a:defRPr>
            </a:pPr>
            <a:endParaRPr lang="en-US"/>
          </a:p>
        </c:txPr>
        <c:crossAx val="138519104"/>
        <c:crosses val="autoZero"/>
        <c:auto val="1"/>
        <c:lblAlgn val="ctr"/>
        <c:lblOffset val="100"/>
        <c:noMultiLvlLbl val="0"/>
      </c:catAx>
      <c:valAx>
        <c:axId val="13851910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ar-SA"/>
                  <a:t>مليار درهم</a:t>
                </a:r>
                <a:endParaRPr lang="ar-AE"/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384115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 algn="ctr">
        <a:defRPr lang="ar-AE" sz="1200" b="0" i="0" u="none" strike="noStrike" kern="1200" baseline="0">
          <a:solidFill>
            <a:sysClr val="windowText" lastClr="000000"/>
          </a:solidFill>
          <a:latin typeface="Open Sans Hebrew Condensed" pitchFamily="2" charset="-79"/>
          <a:ea typeface="+mn-ea"/>
          <a:cs typeface="Open Sans Hebrew Condensed" pitchFamily="2" charset="-79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AE"/>
              <a:t>إنتاج المصافي من المنتجات</a:t>
            </a:r>
            <a:r>
              <a:rPr lang="ar-AE" baseline="0"/>
              <a:t> البترولية في دولة الإمارات العربية المتحدة </a:t>
            </a:r>
            <a:r>
              <a:rPr lang="en-US" baseline="0"/>
              <a:t>2018-2019</a:t>
            </a:r>
            <a:endParaRPr lang="ar-AE" baseline="0"/>
          </a:p>
          <a:p>
            <a:pPr>
              <a:defRPr/>
            </a:pPr>
            <a:r>
              <a:rPr lang="en-US" baseline="0"/>
              <a:t>UAE Refineries Production by Product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'UAE Production by Product'!$N$18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'UAE Production by Product'!$J$19:$J$25</c:f>
              <c:strCache>
                <c:ptCount val="7"/>
                <c:pt idx="0">
                  <c:v>غاز البترول المسال </c:v>
                </c:pt>
                <c:pt idx="1">
                  <c:v>النافتا   </c:v>
                </c:pt>
                <c:pt idx="2">
                  <c:v>بنزين خالي من الرصاص </c:v>
                </c:pt>
                <c:pt idx="3">
                  <c:v>وقود الطائرات والكيروسين </c:v>
                </c:pt>
                <c:pt idx="4">
                  <c:v>زيت الغاز </c:v>
                </c:pt>
                <c:pt idx="5">
                  <c:v>زيت الوقود *</c:v>
                </c:pt>
                <c:pt idx="6">
                  <c:v>أخرى      </c:v>
                </c:pt>
              </c:strCache>
            </c:strRef>
          </c:cat>
          <c:val>
            <c:numRef>
              <c:f>'UAE Production by Product'!$N$19:$N$25</c:f>
              <c:numCache>
                <c:formatCode>#,##0</c:formatCode>
                <c:ptCount val="7"/>
                <c:pt idx="0">
                  <c:v>829.26800000000003</c:v>
                </c:pt>
                <c:pt idx="1">
                  <c:v>11962.962</c:v>
                </c:pt>
                <c:pt idx="2">
                  <c:v>3577.9</c:v>
                </c:pt>
                <c:pt idx="3">
                  <c:v>12931.424000000001</c:v>
                </c:pt>
                <c:pt idx="4">
                  <c:v>10928.816000000001</c:v>
                </c:pt>
                <c:pt idx="5">
                  <c:v>9853.5660000000007</c:v>
                </c:pt>
                <c:pt idx="6">
                  <c:v>1909.981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A-44AF-A816-DE75B9E04117}"/>
            </c:ext>
          </c:extLst>
        </c:ser>
        <c:ser>
          <c:idx val="1"/>
          <c:order val="1"/>
          <c:tx>
            <c:strRef>
              <c:f>'UAE Production by Product'!$O$18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'UAE Production by Product'!$J$19:$J$25</c:f>
              <c:strCache>
                <c:ptCount val="7"/>
                <c:pt idx="0">
                  <c:v>غاز البترول المسال </c:v>
                </c:pt>
                <c:pt idx="1">
                  <c:v>النافتا   </c:v>
                </c:pt>
                <c:pt idx="2">
                  <c:v>بنزين خالي من الرصاص </c:v>
                </c:pt>
                <c:pt idx="3">
                  <c:v>وقود الطائرات والكيروسين </c:v>
                </c:pt>
                <c:pt idx="4">
                  <c:v>زيت الغاز </c:v>
                </c:pt>
                <c:pt idx="5">
                  <c:v>زيت الوقود *</c:v>
                </c:pt>
                <c:pt idx="6">
                  <c:v>أخرى      </c:v>
                </c:pt>
              </c:strCache>
            </c:strRef>
          </c:cat>
          <c:val>
            <c:numRef>
              <c:f>'UAE Production by Product'!$O$19:$O$25</c:f>
              <c:numCache>
                <c:formatCode>#,##0</c:formatCode>
                <c:ptCount val="7"/>
                <c:pt idx="0">
                  <c:v>576.31578947368416</c:v>
                </c:pt>
                <c:pt idx="1">
                  <c:v>12086.622807017544</c:v>
                </c:pt>
                <c:pt idx="2">
                  <c:v>6605.5684454756392</c:v>
                </c:pt>
                <c:pt idx="3">
                  <c:v>12028.409090909092</c:v>
                </c:pt>
                <c:pt idx="4">
                  <c:v>12022.965879265092</c:v>
                </c:pt>
                <c:pt idx="5">
                  <c:v>6064.9546827794566</c:v>
                </c:pt>
                <c:pt idx="6">
                  <c:v>4920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8A-44AF-A816-DE75B9E04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0322032"/>
        <c:axId val="360323280"/>
        <c:axId val="0"/>
      </c:bar3DChart>
      <c:catAx>
        <c:axId val="36032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323280"/>
        <c:crosses val="autoZero"/>
        <c:auto val="1"/>
        <c:lblAlgn val="ctr"/>
        <c:lblOffset val="100"/>
        <c:noMultiLvlLbl val="0"/>
      </c:catAx>
      <c:valAx>
        <c:axId val="36032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rtl="1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r-AE"/>
                  <a:t>الف طن متري / </a:t>
                </a:r>
                <a:r>
                  <a:rPr lang="en-US"/>
                  <a:t> Thousand</a:t>
                </a:r>
                <a:r>
                  <a:rPr lang="en-US" baseline="0"/>
                  <a:t> Metric </a:t>
                </a:r>
                <a:r>
                  <a:rPr lang="en-US"/>
                  <a:t> Ton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rtl="1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322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100"/>
            </a:pPr>
            <a:r>
              <a:rPr lang="ar-AE" sz="1100"/>
              <a:t>إنتاج </a:t>
            </a:r>
            <a:r>
              <a:rPr lang="ar-AE" sz="1100" baseline="0"/>
              <a:t>الغاز الطبيعي المسال ومنتجاته في دولة الإمارات العربية المتحدة</a:t>
            </a:r>
          </a:p>
          <a:p>
            <a:pPr rtl="0">
              <a:defRPr sz="1100"/>
            </a:pPr>
            <a:r>
              <a:rPr lang="en-US" sz="1100" baseline="0"/>
              <a:t>2018</a:t>
            </a:r>
            <a:endParaRPr lang="ar-AE" sz="1100" baseline="0"/>
          </a:p>
          <a:p>
            <a:pPr rtl="0">
              <a:defRPr sz="1100"/>
            </a:pPr>
            <a:r>
              <a:rPr lang="en-US" sz="1100" baseline="0"/>
              <a:t>UAE Liquefied Natural Gas &amp;  it's Products Production </a:t>
            </a:r>
            <a:endParaRPr lang="en-US" sz="1100"/>
          </a:p>
        </c:rich>
      </c:tx>
      <c:layout/>
      <c:overlay val="0"/>
    </c:title>
    <c:autoTitleDeleted val="0"/>
    <c:view3D>
      <c:rotX val="15"/>
      <c:rotY val="34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DDEBCF"/>
                  </a:gs>
                  <a:gs pos="50000">
                    <a:srgbClr val="9CB86E"/>
                  </a:gs>
                  <a:gs pos="100000">
                    <a:srgbClr val="156B13"/>
                  </a:gs>
                </a:gsLst>
                <a:lin ang="5400000" scaled="0"/>
              </a:gradFill>
            </c:spPr>
            <c:extLst>
              <c:ext xmlns:c16="http://schemas.microsoft.com/office/drawing/2014/chart" uri="{C3380CC4-5D6E-409C-BE32-E72D297353CC}">
                <c16:uniqueId val="{00000001-A06A-4CA4-90DD-68295604AE26}"/>
              </c:ext>
            </c:extLst>
          </c:dPt>
          <c:dPt>
            <c:idx val="1"/>
            <c:invertIfNegative val="0"/>
            <c:bubble3D val="0"/>
            <c:spPr>
              <a:solidFill>
                <a:srgbClr val="D99233"/>
              </a:solidFill>
            </c:spPr>
            <c:extLst>
              <c:ext xmlns:c16="http://schemas.microsoft.com/office/drawing/2014/chart" uri="{C3380CC4-5D6E-409C-BE32-E72D297353CC}">
                <c16:uniqueId val="{00000003-A06A-4CA4-90DD-68295604AE26}"/>
              </c:ext>
            </c:extLst>
          </c:dPt>
          <c:dPt>
            <c:idx val="2"/>
            <c:invertIfNegative val="0"/>
            <c:bubble3D val="0"/>
            <c:spPr>
              <a:gradFill>
                <a:gsLst>
                  <a:gs pos="0">
                    <a:srgbClr val="03D4A8"/>
                  </a:gs>
                  <a:gs pos="25000">
                    <a:srgbClr val="21D6E0"/>
                  </a:gs>
                  <a:gs pos="75000">
                    <a:srgbClr val="0087E6"/>
                  </a:gs>
                  <a:gs pos="100000">
                    <a:srgbClr val="005CBF"/>
                  </a:gs>
                </a:gsLst>
                <a:lin ang="5400000" scaled="0"/>
              </a:gradFill>
            </c:spPr>
            <c:extLst>
              <c:ext xmlns:c16="http://schemas.microsoft.com/office/drawing/2014/chart" uri="{C3380CC4-5D6E-409C-BE32-E72D297353CC}">
                <c16:uniqueId val="{00000005-A06A-4CA4-90DD-68295604AE2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06A-4CA4-90DD-68295604AE26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A06A-4CA4-90DD-68295604AE26}"/>
              </c:ext>
            </c:extLst>
          </c:dPt>
          <c:cat>
            <c:strRef>
              <c:f>'[1]إنتاج الغاز الطبيعي المسال'!$L$20:$P$20</c:f>
              <c:strCache>
                <c:ptCount val="5"/>
                <c:pt idx="0">
                  <c:v>غاز طبيعي مسال LNG</c:v>
                </c:pt>
                <c:pt idx="1">
                  <c:v>بروبان Propane</c:v>
                </c:pt>
                <c:pt idx="2">
                  <c:v>بيوتان Butane</c:v>
                </c:pt>
                <c:pt idx="3">
                  <c:v>بنتان (+) Pantene</c:v>
                </c:pt>
                <c:pt idx="4">
                  <c:v>كبريت Sulphur</c:v>
                </c:pt>
              </c:strCache>
            </c:strRef>
          </c:cat>
          <c:val>
            <c:numRef>
              <c:f>'[1]إنتاج الغاز الطبيعي المسال'!$L$23:$P$23</c:f>
              <c:numCache>
                <c:formatCode>General</c:formatCode>
                <c:ptCount val="5"/>
                <c:pt idx="0">
                  <c:v>5601</c:v>
                </c:pt>
                <c:pt idx="1">
                  <c:v>5198</c:v>
                </c:pt>
                <c:pt idx="2">
                  <c:v>4689</c:v>
                </c:pt>
                <c:pt idx="3">
                  <c:v>3663</c:v>
                </c:pt>
                <c:pt idx="4">
                  <c:v>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6A-4CA4-90DD-68295604A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694784"/>
        <c:axId val="119836032"/>
        <c:axId val="0"/>
      </c:bar3DChart>
      <c:catAx>
        <c:axId val="120694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9836032"/>
        <c:crosses val="autoZero"/>
        <c:auto val="1"/>
        <c:lblAlgn val="ctr"/>
        <c:lblOffset val="100"/>
        <c:noMultiLvlLbl val="0"/>
      </c:catAx>
      <c:valAx>
        <c:axId val="119836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rtl="0">
                  <a:defRPr/>
                </a:pPr>
                <a:r>
                  <a:rPr lang="ar-AE"/>
                  <a:t>ألف</a:t>
                </a:r>
                <a:r>
                  <a:rPr lang="ar-AE" baseline="0"/>
                  <a:t> طن متري / سنويا</a:t>
                </a:r>
                <a:r>
                  <a:rPr lang="en-US" baseline="0"/>
                  <a:t> </a:t>
                </a:r>
                <a:r>
                  <a:rPr lang="en-US" sz="1000" b="1" i="0" u="none" strike="noStrike" baseline="0">
                    <a:effectLst/>
                  </a:rPr>
                  <a:t>1000 Metric Tonne Yearly </a:t>
                </a:r>
                <a:r>
                  <a:rPr lang="ar-AE" baseline="0"/>
                  <a:t> </a:t>
                </a:r>
                <a:r>
                  <a:rPr lang="en-US" baseline="0"/>
                  <a:t> 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6647146493622969E-2"/>
              <c:y val="0.195377893185934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06947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200" b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defRPr>
            </a:pPr>
            <a:r>
              <a:rPr lang="ar-AE" sz="1200" b="0">
                <a:solidFill>
                  <a:sysClr val="windowText" lastClr="000000"/>
                </a:solidFill>
                <a:latin typeface="Open Sans Hebrew Condensed" pitchFamily="2" charset="-79"/>
              </a:rPr>
              <a:t>إنتاج</a:t>
            </a:r>
            <a:r>
              <a:rPr lang="ar-AE" sz="1200" b="0" baseline="0">
                <a:solidFill>
                  <a:sysClr val="windowText" lastClr="000000"/>
                </a:solidFill>
                <a:latin typeface="Open Sans Hebrew Condensed" pitchFamily="2" charset="-79"/>
              </a:rPr>
              <a:t> المنتجات البتروكيما</a:t>
            </a:r>
            <a:r>
              <a:rPr lang="ar-SA" sz="1200" b="0" baseline="0">
                <a:solidFill>
                  <a:sysClr val="windowText" lastClr="000000"/>
                </a:solidFill>
                <a:latin typeface="Open Sans Hebrew Condensed" pitchFamily="2" charset="-79"/>
              </a:rPr>
              <a:t>و</a:t>
            </a:r>
            <a:r>
              <a:rPr lang="ar-AE" sz="1200" b="0" baseline="0">
                <a:solidFill>
                  <a:sysClr val="windowText" lastClr="000000"/>
                </a:solidFill>
                <a:latin typeface="Open Sans Hebrew Condensed" pitchFamily="2" charset="-79"/>
              </a:rPr>
              <a:t>ية في أبوظبي حسب نوع المنتج </a:t>
            </a:r>
          </a:p>
          <a:p>
            <a:pPr rtl="0">
              <a:defRPr sz="1200" b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Abu Dhabi Production of Petrochemical Products by Product</a:t>
            </a:r>
            <a:endParaRPr lang="ar-AE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'Petrochmical Products '!$J$12</c:f>
              <c:strCache>
                <c:ptCount val="1"/>
                <c:pt idx="0">
                  <c:v>أمونيا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'Petrochmical Products '!$M$11:$Q$11</c15:sqref>
                  </c15:fullRef>
                </c:ext>
              </c:extLst>
              <c:f>'Petrochmical Products '!$M$11:$P$11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'Petrochmical Products '!$M$12:$Q$12</c15:sqref>
                  </c15:fullRef>
                </c:ext>
              </c:extLst>
              <c:f>'Petrochmical Products '!$M$12:$P$12</c:f>
              <c:numCache>
                <c:formatCode>#,##0</c:formatCode>
                <c:ptCount val="4"/>
                <c:pt idx="0">
                  <c:v>1118</c:v>
                </c:pt>
                <c:pt idx="1">
                  <c:v>1116</c:v>
                </c:pt>
                <c:pt idx="2">
                  <c:v>1090.0999999999999</c:v>
                </c:pt>
                <c:pt idx="3">
                  <c:v>1236.5999999999999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28-4410-879D-DA17EAB24B65}"/>
            </c:ext>
          </c:extLst>
        </c:ser>
        <c:ser>
          <c:idx val="1"/>
          <c:order val="1"/>
          <c:tx>
            <c:strRef>
              <c:f>'Petrochmical Products '!$J$13</c:f>
              <c:strCache>
                <c:ptCount val="1"/>
                <c:pt idx="0">
                  <c:v>اليوريا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'Petrochmical Products '!$M$11:$Q$11</c15:sqref>
                  </c15:fullRef>
                </c:ext>
              </c:extLst>
              <c:f>'Petrochmical Products '!$M$11:$P$11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'Petrochmical Products '!$M$13:$Q$13</c15:sqref>
                  </c15:fullRef>
                </c:ext>
              </c:extLst>
              <c:f>'Petrochmical Products '!$M$13:$P$13</c:f>
              <c:numCache>
                <c:formatCode>#,##0</c:formatCode>
                <c:ptCount val="4"/>
                <c:pt idx="0">
                  <c:v>1918</c:v>
                </c:pt>
                <c:pt idx="1">
                  <c:v>1917</c:v>
                </c:pt>
                <c:pt idx="2">
                  <c:v>1882</c:v>
                </c:pt>
                <c:pt idx="3">
                  <c:v>2129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28-4410-879D-DA17EAB24B65}"/>
            </c:ext>
          </c:extLst>
        </c:ser>
        <c:ser>
          <c:idx val="2"/>
          <c:order val="2"/>
          <c:tx>
            <c:strRef>
              <c:f>'Petrochmical Products '!$J$14</c:f>
              <c:strCache>
                <c:ptCount val="1"/>
                <c:pt idx="0">
                  <c:v>بولي إثيلين</c:v>
                </c:pt>
              </c:strCache>
            </c:strRef>
          </c:tx>
          <c:spPr>
            <a:solidFill>
              <a:srgbClr val="D2A000"/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'Petrochmical Products '!$M$11:$Q$11</c15:sqref>
                  </c15:fullRef>
                </c:ext>
              </c:extLst>
              <c:f>'Petrochmical Products '!$M$11:$P$11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'Petrochmical Products '!$M$14:$Q$14</c15:sqref>
                  </c15:fullRef>
                </c:ext>
              </c:extLst>
              <c:f>'Petrochmical Products '!$M$14:$P$14</c:f>
              <c:numCache>
                <c:formatCode>#,##0</c:formatCode>
                <c:ptCount val="4"/>
                <c:pt idx="0">
                  <c:v>2112</c:v>
                </c:pt>
                <c:pt idx="1">
                  <c:v>2412</c:v>
                </c:pt>
                <c:pt idx="2">
                  <c:v>2377</c:v>
                </c:pt>
                <c:pt idx="3">
                  <c:v>2472.6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28-4410-879D-DA17EAB24B65}"/>
            </c:ext>
          </c:extLst>
        </c:ser>
        <c:ser>
          <c:idx val="3"/>
          <c:order val="3"/>
          <c:tx>
            <c:strRef>
              <c:f>'Petrochmical Products '!$J$15</c:f>
              <c:strCache>
                <c:ptCount val="1"/>
                <c:pt idx="0">
                  <c:v>بولي بروبلين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'Petrochmical Products '!$M$11:$Q$11</c15:sqref>
                  </c15:fullRef>
                </c:ext>
              </c:extLst>
              <c:f>'Petrochmical Products '!$M$11:$P$11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'Petrochmical Products '!$M$15:$Q$15</c15:sqref>
                  </c15:fullRef>
                </c:ext>
              </c:extLst>
              <c:f>'Petrochmical Products '!$M$15:$P$15</c:f>
              <c:numCache>
                <c:formatCode>#,##0</c:formatCode>
                <c:ptCount val="4"/>
                <c:pt idx="0">
                  <c:v>976</c:v>
                </c:pt>
                <c:pt idx="1">
                  <c:v>1216</c:v>
                </c:pt>
                <c:pt idx="2">
                  <c:v>897</c:v>
                </c:pt>
                <c:pt idx="3">
                  <c:v>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28-4410-879D-DA17EAB24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696320"/>
        <c:axId val="119833728"/>
        <c:axId val="0"/>
      </c:bar3DChart>
      <c:catAx>
        <c:axId val="12069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0">
                <a:solidFill>
                  <a:sysClr val="windowText" lastClr="000000"/>
                </a:solidFill>
                <a:latin typeface="Droid Arabic Kufi" pitchFamily="34" charset="0"/>
                <a:cs typeface="Droid Arabic Kufi" pitchFamily="34" charset="0"/>
              </a:defRPr>
            </a:pPr>
            <a:endParaRPr lang="en-US"/>
          </a:p>
        </c:txPr>
        <c:crossAx val="119833728"/>
        <c:crosses val="autoZero"/>
        <c:auto val="1"/>
        <c:lblAlgn val="ctr"/>
        <c:lblOffset val="100"/>
        <c:noMultiLvlLbl val="0"/>
      </c:catAx>
      <c:valAx>
        <c:axId val="1198337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1000 Metric Tonne / Yearly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1200" b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defRPr>
            </a:pPr>
            <a:endParaRPr lang="en-US"/>
          </a:p>
        </c:txPr>
        <c:crossAx val="12069632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Open Sans Hebrew" panose="00000500000000000000" pitchFamily="2" charset="-79"/>
                <a:cs typeface="Open Sans Hebrew" panose="00000500000000000000" pitchFamily="2" charset="-79"/>
              </a:defRPr>
            </a:pPr>
            <a:r>
              <a:rPr lang="ar-AE" sz="1400">
                <a:latin typeface="Open Sans Hebrew" panose="00000500000000000000" pitchFamily="2" charset="-79"/>
                <a:cs typeface="+mn-cs"/>
              </a:rPr>
              <a:t>أهم</a:t>
            </a:r>
            <a:r>
              <a:rPr lang="ar-AE" sz="1400" baseline="0">
                <a:latin typeface="Open Sans Hebrew" panose="00000500000000000000" pitchFamily="2" charset="-79"/>
                <a:cs typeface="+mn-cs"/>
              </a:rPr>
              <a:t> واردات دولة الإمارات العربية المتحدة من المنتجات البترولية</a:t>
            </a:r>
          </a:p>
          <a:p>
            <a:pPr>
              <a:defRPr sz="1400">
                <a:latin typeface="Open Sans Hebrew" panose="00000500000000000000" pitchFamily="2" charset="-79"/>
                <a:cs typeface="Open Sans Hebrew" panose="00000500000000000000" pitchFamily="2" charset="-79"/>
              </a:defRPr>
            </a:pPr>
            <a:r>
              <a:rPr lang="en-US" sz="14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The Most Important Petroleum Products Import to UAE</a:t>
            </a:r>
            <a:endParaRPr lang="en-US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</c:title>
    <c:autoTitleDeleted val="0"/>
    <c:view3D>
      <c:rotX val="15"/>
      <c:rotY val="34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5599343634445264E-2"/>
          <c:y val="0.19289494595688481"/>
          <c:w val="0.90440065636555478"/>
          <c:h val="0.5214967280829164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'Petroleum P. Import to UAE'!$I$11</c:f>
              <c:strCache>
                <c:ptCount val="1"/>
                <c:pt idx="0">
                  <c:v>بنزين خالي من الرصاص Unleaded gasoline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'Petroleum P. Import to UAE'!$L$10:$P$10</c15:sqref>
                  </c15:fullRef>
                </c:ext>
              </c:extLst>
              <c:f>'Petroleum P. Import to UAE'!$L$10:$O$10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'Petroleum P. Import to UAE'!$L$11:$P$11</c15:sqref>
                  </c15:fullRef>
                </c:ext>
              </c:extLst>
              <c:f>'Petroleum P. Import to UAE'!$L$11:$O$11</c:f>
              <c:numCache>
                <c:formatCode>#,##0</c:formatCode>
                <c:ptCount val="4"/>
                <c:pt idx="0">
                  <c:v>3186825</c:v>
                </c:pt>
                <c:pt idx="1">
                  <c:v>4004162</c:v>
                </c:pt>
                <c:pt idx="2">
                  <c:v>6390041</c:v>
                </c:pt>
                <c:pt idx="3">
                  <c:v>8307773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3-448B-8969-4D8EC389B1AB}"/>
            </c:ext>
          </c:extLst>
        </c:ser>
        <c:ser>
          <c:idx val="1"/>
          <c:order val="1"/>
          <c:tx>
            <c:strRef>
              <c:f>'Petroleum P. Import to UAE'!$I$12</c:f>
              <c:strCache>
                <c:ptCount val="1"/>
                <c:pt idx="0">
                  <c:v>وقود الطائرات Jet Fuel 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'Petroleum P. Import to UAE'!$L$10:$P$10</c15:sqref>
                  </c15:fullRef>
                </c:ext>
              </c:extLst>
              <c:f>'Petroleum P. Import to UAE'!$L$10:$O$10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'Petroleum P. Import to UAE'!$L$12:$P$12</c15:sqref>
                  </c15:fullRef>
                </c:ext>
              </c:extLst>
              <c:f>'Petroleum P. Import to UAE'!$L$12:$O$12</c:f>
              <c:numCache>
                <c:formatCode>#,##0</c:formatCode>
                <c:ptCount val="4"/>
                <c:pt idx="0">
                  <c:v>1520178</c:v>
                </c:pt>
                <c:pt idx="1">
                  <c:v>3016794</c:v>
                </c:pt>
                <c:pt idx="2">
                  <c:v>1520602</c:v>
                </c:pt>
                <c:pt idx="3">
                  <c:v>1683516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B3-448B-8969-4D8EC389B1AB}"/>
            </c:ext>
          </c:extLst>
        </c:ser>
        <c:ser>
          <c:idx val="2"/>
          <c:order val="2"/>
          <c:tx>
            <c:strRef>
              <c:f>'Petroleum P. Import to UAE'!$I$13</c:f>
              <c:strCache>
                <c:ptCount val="1"/>
                <c:pt idx="0">
                  <c:v>زيت الغاز Gas Oil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'Petroleum P. Import to UAE'!$L$10:$P$10</c15:sqref>
                  </c15:fullRef>
                </c:ext>
              </c:extLst>
              <c:f>'Petroleum P. Import to UAE'!$L$10:$O$10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'Petroleum P. Import to UAE'!$L$13:$P$13</c15:sqref>
                  </c15:fullRef>
                </c:ext>
              </c:extLst>
              <c:f>'Petroleum P. Import to UAE'!$L$13:$O$13</c:f>
              <c:numCache>
                <c:formatCode>#,##0</c:formatCode>
                <c:ptCount val="4"/>
                <c:pt idx="0">
                  <c:v>2349888</c:v>
                </c:pt>
                <c:pt idx="1">
                  <c:v>683791</c:v>
                </c:pt>
                <c:pt idx="2">
                  <c:v>203874</c:v>
                </c:pt>
                <c:pt idx="3">
                  <c:v>602585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B3-448B-8969-4D8EC389B1AB}"/>
            </c:ext>
          </c:extLst>
        </c:ser>
        <c:ser>
          <c:idx val="3"/>
          <c:order val="3"/>
          <c:tx>
            <c:strRef>
              <c:f>'Petroleum P. Import to UAE'!$I$14</c:f>
              <c:strCache>
                <c:ptCount val="1"/>
                <c:pt idx="0">
                  <c:v>النافتا Naphatha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'Petroleum P. Import to UAE'!$L$10:$P$10</c15:sqref>
                  </c15:fullRef>
                </c:ext>
              </c:extLst>
              <c:f>'Petroleum P. Import to UAE'!$L$10:$O$10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'Petroleum P. Import to UAE'!$L$14:$P$14</c15:sqref>
                  </c15:fullRef>
                </c:ext>
              </c:extLst>
              <c:f>'Petroleum P. Import to UAE'!$L$14:$O$14</c:f>
              <c:numCache>
                <c:formatCode>General</c:formatCode>
                <c:ptCount val="4"/>
                <c:pt idx="2" formatCode="#,##0">
                  <c:v>842043</c:v>
                </c:pt>
                <c:pt idx="3" formatCode="#,##0">
                  <c:v>568311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B3-448B-8969-4D8EC389B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0526848"/>
        <c:axId val="119298816"/>
        <c:axId val="0"/>
      </c:bar3DChart>
      <c:catAx>
        <c:axId val="12052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9298816"/>
        <c:crosses val="autoZero"/>
        <c:auto val="1"/>
        <c:lblAlgn val="ctr"/>
        <c:lblOffset val="100"/>
        <c:noMultiLvlLbl val="0"/>
      </c:catAx>
      <c:valAx>
        <c:axId val="119298816"/>
        <c:scaling>
          <c:logBase val="10"/>
          <c:orientation val="minMax"/>
          <c:min val="1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Metric Tonne</a:t>
                </a:r>
                <a:r>
                  <a:rPr lang="en-US" baseline="0"/>
                  <a:t>/ </a:t>
                </a:r>
                <a:r>
                  <a:rPr lang="ar-AE" baseline="0"/>
                  <a:t>طن متري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2416593944430248E-2"/>
              <c:y val="0.2467154699162853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052684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>
                <a:ln>
                  <a:noFill/>
                </a:ln>
                <a:solidFill>
                  <a:schemeClr val="tx1"/>
                </a:solidFill>
              </a:defRPr>
            </a:pPr>
            <a:endParaRPr lang="en-US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lang="en-US" sz="1200" b="0" i="0" u="none" strike="noStrike" kern="1200" baseline="0">
                <a:solidFill>
                  <a:sysClr val="windowText" lastClr="000000"/>
                </a:solidFill>
                <a:latin typeface="Open Sans Hebrew Condensed" pitchFamily="2" charset="-79"/>
                <a:ea typeface="+mn-ea"/>
                <a:cs typeface="Droid Arabic Kufi" pitchFamily="34" charset="0"/>
              </a:defRPr>
            </a:pPr>
            <a:r>
              <a:rPr lang="ar-AE" sz="1200" b="0" i="0" u="none" strike="noStrike" kern="1200" baseline="0">
                <a:solidFill>
                  <a:sysClr val="windowText" lastClr="000000"/>
                </a:solidFill>
                <a:latin typeface="Open Sans Hebrew Condensed" pitchFamily="2" charset="-79"/>
                <a:ea typeface="+mn-ea"/>
                <a:cs typeface="Droid Arabic Kufi" pitchFamily="34" charset="0"/>
              </a:rPr>
              <a:t>مبيعات المنتجات في دولة الإمارات العربية المتحدة حسب المنتج 2015</a:t>
            </a:r>
            <a:endParaRPr lang="en-US" sz="1200" b="0" i="0" u="none" strike="noStrike" kern="1200" baseline="0">
              <a:solidFill>
                <a:sysClr val="windowText" lastClr="000000"/>
              </a:solidFill>
              <a:latin typeface="Open Sans Hebrew Condensed" pitchFamily="2" charset="-79"/>
              <a:ea typeface="+mn-ea"/>
              <a:cs typeface="Droid Arabic Kufi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742489098733948"/>
          <c:y val="0.28117789351566164"/>
          <c:w val="0.49940296952276503"/>
          <c:h val="0.62464525790075609"/>
        </c:manualLayout>
      </c:layout>
      <c:doughnut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1-1952-456B-874F-C578CF86299E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3-1952-456B-874F-C578CF86299E}"/>
              </c:ext>
            </c:extLst>
          </c:dPt>
          <c:dPt>
            <c:idx val="2"/>
            <c:bubble3D val="0"/>
            <c:spPr>
              <a:solidFill>
                <a:srgbClr val="D2A000"/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5-1952-456B-874F-C578CF86299E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7-1952-456B-874F-C578CF86299E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9-1952-456B-874F-C578CF86299E}"/>
              </c:ext>
            </c:extLst>
          </c:dPt>
          <c:dLbls>
            <c:dLbl>
              <c:idx val="0"/>
              <c:layout>
                <c:manualLayout>
                  <c:x val="1.2016064790377225E-2"/>
                  <c:y val="-0.124036654929174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952-456B-874F-C578CF86299E}"/>
                </c:ext>
              </c:extLst>
            </c:dLbl>
            <c:dLbl>
              <c:idx val="1"/>
              <c:layout>
                <c:manualLayout>
                  <c:x val="0.11012891087729078"/>
                  <c:y val="-0.1291065474923742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952-456B-874F-C578CF86299E}"/>
                </c:ext>
              </c:extLst>
            </c:dLbl>
            <c:dLbl>
              <c:idx val="2"/>
              <c:layout>
                <c:manualLayout>
                  <c:x val="-1.0193151219945563E-2"/>
                  <c:y val="-1.166526730740288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952-456B-874F-C578CF86299E}"/>
                </c:ext>
              </c:extLst>
            </c:dLbl>
            <c:dLbl>
              <c:idx val="3"/>
              <c:layout>
                <c:manualLayout>
                  <c:x val="-0.1277599702692031"/>
                  <c:y val="-8.41629424700291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952-456B-874F-C578CF86299E}"/>
                </c:ext>
              </c:extLst>
            </c:dLbl>
            <c:dLbl>
              <c:idx val="4"/>
              <c:layout>
                <c:manualLayout>
                  <c:x val="-1.5157820211728068E-2"/>
                  <c:y val="-0.125762795062602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952-456B-874F-C578CF8629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'UAE Sales by Product'!$O$7:$O$11</c:f>
              <c:strCache>
                <c:ptCount val="5"/>
                <c:pt idx="0">
                  <c:v>غاز البترول المسال</c:v>
                </c:pt>
                <c:pt idx="1">
                  <c:v>البنزين</c:v>
                </c:pt>
                <c:pt idx="2">
                  <c:v>وقود الطائرات </c:v>
                </c:pt>
                <c:pt idx="3">
                  <c:v>زيت الغاز / الديزل</c:v>
                </c:pt>
                <c:pt idx="4">
                  <c:v>باقي المنتجات</c:v>
                </c:pt>
              </c:strCache>
            </c:strRef>
          </c:cat>
          <c:val>
            <c:numRef>
              <c:f>'UAE Sales by Product'!$V$7:$V$11</c:f>
              <c:numCache>
                <c:formatCode>#,##0</c:formatCode>
                <c:ptCount val="5"/>
                <c:pt idx="0">
                  <c:v>515</c:v>
                </c:pt>
                <c:pt idx="1">
                  <c:v>6745</c:v>
                </c:pt>
                <c:pt idx="2">
                  <c:v>7794</c:v>
                </c:pt>
                <c:pt idx="3">
                  <c:v>2783</c:v>
                </c:pt>
                <c:pt idx="4">
                  <c:v>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52-456B-874F-C578CF86299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60"/>
        <c:holeSize val="50"/>
      </c:doughnutChart>
    </c:plotArea>
    <c:legend>
      <c:legendPos val="r"/>
      <c:layout/>
      <c:overlay val="0"/>
      <c:txPr>
        <a:bodyPr/>
        <a:lstStyle/>
        <a:p>
          <a:pPr algn="ctr" rtl="1">
            <a:defRPr lang="ar-AE" sz="900" b="0" i="0" u="none" strike="noStrike" kern="1200" baseline="0">
              <a:solidFill>
                <a:sysClr val="windowText" lastClr="000000"/>
              </a:solidFill>
              <a:latin typeface="Open Sans Hebrew Condensed" pitchFamily="2" charset="-79"/>
              <a:ea typeface="+mn-ea"/>
              <a:cs typeface="Droid Arabic Kufi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ar-AE" sz="1200" b="0"/>
              <a:t>مبيعات المنتجات البترولية في دولة الإمارات العربية المتحدة حسب المنتج 2018</a:t>
            </a:r>
            <a:endParaRPr lang="en-US" sz="1200" b="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3664689577354234"/>
          <c:y val="0.30759675742925341"/>
          <c:w val="0.37776077385488105"/>
          <c:h val="0.58461564163349722"/>
        </c:manualLayout>
      </c:layout>
      <c:doughnut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1-97D3-4758-BB2A-721B1EE40051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3-97D3-4758-BB2A-721B1EE40051}"/>
              </c:ext>
            </c:extLst>
          </c:dPt>
          <c:dPt>
            <c:idx val="2"/>
            <c:bubble3D val="0"/>
            <c:spPr>
              <a:solidFill>
                <a:srgbClr val="FF8205"/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5-97D3-4758-BB2A-721B1EE40051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7-97D3-4758-BB2A-721B1EE40051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9-97D3-4758-BB2A-721B1EE40051}"/>
              </c:ext>
            </c:extLst>
          </c:dPt>
          <c:dLbls>
            <c:dLbl>
              <c:idx val="0"/>
              <c:layout>
                <c:manualLayout>
                  <c:x val="5.9813084112149438E-2"/>
                  <c:y val="-0.1456058003847662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7D3-4758-BB2A-721B1EE40051}"/>
                </c:ext>
              </c:extLst>
            </c:dLbl>
            <c:dLbl>
              <c:idx val="1"/>
              <c:layout>
                <c:manualLayout>
                  <c:x val="0.11021505376344076"/>
                  <c:y val="-1.24804971758371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7D3-4758-BB2A-721B1EE40051}"/>
                </c:ext>
              </c:extLst>
            </c:dLbl>
            <c:dLbl>
              <c:idx val="2"/>
              <c:layout>
                <c:manualLayout>
                  <c:x val="-0.14516129032258066"/>
                  <c:y val="3.744149152751130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7D3-4758-BB2A-721B1EE40051}"/>
                </c:ext>
              </c:extLst>
            </c:dLbl>
            <c:dLbl>
              <c:idx val="3"/>
              <c:layout>
                <c:manualLayout>
                  <c:x val="-0.17741935483870971"/>
                  <c:y val="-7.488298305502265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7D3-4758-BB2A-721B1EE40051}"/>
                </c:ext>
              </c:extLst>
            </c:dLbl>
            <c:dLbl>
              <c:idx val="4"/>
              <c:layout>
                <c:manualLayout>
                  <c:x val="-5.2336448598130886E-2"/>
                  <c:y val="-0.1497659661100452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7D3-4758-BB2A-721B1EE400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'[1]المبيعات حسب المنتج '!$Q$7:$Q$11</c:f>
              <c:strCache>
                <c:ptCount val="5"/>
                <c:pt idx="0">
                  <c:v>غاز البترول المسال</c:v>
                </c:pt>
                <c:pt idx="1">
                  <c:v>البنزين</c:v>
                </c:pt>
                <c:pt idx="2">
                  <c:v>وقود الطائرات </c:v>
                </c:pt>
                <c:pt idx="3">
                  <c:v>زيت الغاز / الديزل</c:v>
                </c:pt>
                <c:pt idx="4">
                  <c:v>باقي المنتجات</c:v>
                </c:pt>
              </c:strCache>
            </c:strRef>
          </c:cat>
          <c:val>
            <c:numRef>
              <c:f>'[1]المبيعات حسب المنتج '!$AA$7:$AA$11</c:f>
              <c:numCache>
                <c:formatCode>General</c:formatCode>
                <c:ptCount val="5"/>
                <c:pt idx="0">
                  <c:v>530</c:v>
                </c:pt>
                <c:pt idx="1">
                  <c:v>8732</c:v>
                </c:pt>
                <c:pt idx="2">
                  <c:v>6827</c:v>
                </c:pt>
                <c:pt idx="3">
                  <c:v>2933</c:v>
                </c:pt>
                <c:pt idx="4">
                  <c:v>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D3-4758-BB2A-721B1EE4005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6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>
                <a:latin typeface="Open Sans Hebrew Condensed" pitchFamily="2" charset="-79"/>
                <a:cs typeface="Open Sans Hebrew Condensed" pitchFamily="2" charset="-79"/>
              </a:defRPr>
            </a:pPr>
            <a:r>
              <a:rPr lang="ar-AE" sz="1050" b="0">
                <a:latin typeface="Open Sans Hebrew Condensed" pitchFamily="2" charset="-79"/>
              </a:rPr>
              <a:t>مبيعات المنتجات البترولية في دولة الإمارات العربية المتحدة حسب الإمارة</a:t>
            </a:r>
          </a:p>
          <a:p>
            <a:pPr>
              <a:defRPr sz="1050" b="0">
                <a:latin typeface="Open Sans Hebrew Condensed" pitchFamily="2" charset="-79"/>
                <a:cs typeface="Open Sans Hebrew Condensed" pitchFamily="2" charset="-79"/>
              </a:defRPr>
            </a:pPr>
            <a:r>
              <a:rPr lang="ar-AE" sz="1050" b="0">
                <a:latin typeface="Open Sans Hebrew Condensed" pitchFamily="2" charset="-79"/>
                <a:cs typeface="Open Sans Hebrew Condensed" pitchFamily="2" charset="-79"/>
              </a:rPr>
              <a:t>2018</a:t>
            </a:r>
            <a:endParaRPr lang="ar-AE" sz="1050" b="0">
              <a:latin typeface="Open Sans Hebrew Condensed" pitchFamily="2" charset="-79"/>
            </a:endParaRPr>
          </a:p>
          <a:p>
            <a:pPr>
              <a:defRPr sz="1050" b="0">
                <a:latin typeface="Open Sans Hebrew Condensed" pitchFamily="2" charset="-79"/>
                <a:cs typeface="Open Sans Hebrew Condensed" pitchFamily="2" charset="-79"/>
              </a:defRPr>
            </a:pPr>
            <a:r>
              <a:rPr lang="en-US" sz="1050" b="0">
                <a:latin typeface="Open Sans Hebrew Condensed" pitchFamily="2" charset="-79"/>
                <a:cs typeface="Open Sans Hebrew Condensed" pitchFamily="2" charset="-79"/>
              </a:rPr>
              <a:t>Sales of Petroleum Products in UAE by Emirate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3764163200318587"/>
          <c:y val="0.25147886011389042"/>
          <c:w val="0.24511208243200175"/>
          <c:h val="0.65482027764465855"/>
        </c:manualLayout>
      </c:layout>
      <c:doughnut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Pt>
            <c:idx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1-651D-4597-BB3B-37908C1DF7A9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3-651D-4597-BB3B-37908C1DF7A9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5-651D-4597-BB3B-37908C1DF7A9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7-651D-4597-BB3B-37908C1DF7A9}"/>
              </c:ext>
            </c:extLst>
          </c:dPt>
          <c:dPt>
            <c:idx val="4"/>
            <c:bubble3D val="0"/>
            <c:spPr>
              <a:solidFill>
                <a:srgbClr val="D2AF18"/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9-651D-4597-BB3B-37908C1DF7A9}"/>
              </c:ext>
            </c:extLst>
          </c:dPt>
          <c:dPt>
            <c:idx val="5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B-651D-4597-BB3B-37908C1DF7A9}"/>
              </c:ext>
            </c:extLst>
          </c:dPt>
          <c:dLbls>
            <c:dLbl>
              <c:idx val="0"/>
              <c:layout>
                <c:manualLayout>
                  <c:x val="9.1597476727643762E-2"/>
                  <c:y val="-3.025439301957708E-2"/>
                </c:manualLayout>
              </c:layout>
              <c:spPr/>
              <c:txPr>
                <a:bodyPr/>
                <a:lstStyle/>
                <a:p>
                  <a:pPr>
                    <a:defRPr sz="1200"/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51D-4597-BB3B-37908C1DF7A9}"/>
                </c:ext>
              </c:extLst>
            </c:dLbl>
            <c:dLbl>
              <c:idx val="1"/>
              <c:layout>
                <c:manualLayout>
                  <c:x val="-0.11029135770374075"/>
                  <c:y val="-3.9417657222164525E-2"/>
                </c:manualLayout>
              </c:layout>
              <c:spPr/>
              <c:txPr>
                <a:bodyPr/>
                <a:lstStyle/>
                <a:p>
                  <a:pPr>
                    <a:defRPr sz="1200"/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1D-4597-BB3B-37908C1DF7A9}"/>
                </c:ext>
              </c:extLst>
            </c:dLbl>
            <c:dLbl>
              <c:idx val="2"/>
              <c:layout>
                <c:manualLayout>
                  <c:x val="-0.1055538976067744"/>
                  <c:y val="-5.3892684981178766E-2"/>
                </c:manualLayout>
              </c:layout>
              <c:spPr/>
              <c:txPr>
                <a:bodyPr/>
                <a:lstStyle/>
                <a:p>
                  <a:pPr>
                    <a:defRPr sz="1200"/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51D-4597-BB3B-37908C1DF7A9}"/>
                </c:ext>
              </c:extLst>
            </c:dLbl>
            <c:dLbl>
              <c:idx val="3"/>
              <c:layout>
                <c:manualLayout>
                  <c:x val="-6.7349029047860165E-2"/>
                  <c:y val="-0.1103257575364397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51D-4597-BB3B-37908C1DF7A9}"/>
                </c:ext>
              </c:extLst>
            </c:dLbl>
            <c:dLbl>
              <c:idx val="4"/>
              <c:layout>
                <c:manualLayout>
                  <c:x val="-4.0331199345137708E-2"/>
                  <c:y val="-0.134651656567637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51D-4597-BB3B-37908C1DF7A9}"/>
                </c:ext>
              </c:extLst>
            </c:dLbl>
            <c:dLbl>
              <c:idx val="5"/>
              <c:layout>
                <c:manualLayout>
                  <c:x val="-8.6192141247395816E-3"/>
                  <c:y val="-0.1357057652011943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51D-4597-BB3B-37908C1DF7A9}"/>
                </c:ext>
              </c:extLst>
            </c:dLbl>
            <c:dLbl>
              <c:idx val="6"/>
              <c:layout>
                <c:manualLayout>
                  <c:x val="2.8489176560790353E-2"/>
                  <c:y val="-0.1253706384172472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51D-4597-BB3B-37908C1DF7A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'[1]المبيعات حسب المنتج والإمارة '!$B$7:$H$7</c:f>
              <c:strCache>
                <c:ptCount val="7"/>
                <c:pt idx="0">
                  <c:v>أبوظبي</c:v>
                </c:pt>
                <c:pt idx="1">
                  <c:v>دبي</c:v>
                </c:pt>
                <c:pt idx="2">
                  <c:v>الشارقة</c:v>
                </c:pt>
                <c:pt idx="3">
                  <c:v>عجمان</c:v>
                </c:pt>
                <c:pt idx="4">
                  <c:v>أم القيوين</c:v>
                </c:pt>
                <c:pt idx="5">
                  <c:v>الفجيرة</c:v>
                </c:pt>
                <c:pt idx="6">
                  <c:v>رأس الخيمة</c:v>
                </c:pt>
              </c:strCache>
            </c:strRef>
          </c:cat>
          <c:val>
            <c:numRef>
              <c:f>'[1]المبيعات حسب المنتج والإمارة '!$B$25:$H$25</c:f>
              <c:numCache>
                <c:formatCode>General</c:formatCode>
                <c:ptCount val="7"/>
                <c:pt idx="0">
                  <c:v>8273688</c:v>
                </c:pt>
                <c:pt idx="1">
                  <c:v>8480777</c:v>
                </c:pt>
                <c:pt idx="2">
                  <c:v>1311958</c:v>
                </c:pt>
                <c:pt idx="3">
                  <c:v>387193</c:v>
                </c:pt>
                <c:pt idx="4">
                  <c:v>156430</c:v>
                </c:pt>
                <c:pt idx="5">
                  <c:v>649881</c:v>
                </c:pt>
                <c:pt idx="6">
                  <c:v>473927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51D-4597-BB3B-37908C1DF7A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6.9655809594427756E-2"/>
          <c:y val="0.34667162095915521"/>
          <c:w val="0.13442596611622218"/>
          <c:h val="0.45848625548120647"/>
        </c:manualLayout>
      </c:layout>
      <c:overlay val="0"/>
      <c:txPr>
        <a:bodyPr/>
        <a:lstStyle/>
        <a:p>
          <a:pPr>
            <a:defRPr sz="600">
              <a:latin typeface="Droid Arabic Kufi" pitchFamily="34" charset="0"/>
              <a:cs typeface="Droid Arabic Kufi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ar-AE" sz="1400" b="0"/>
              <a:t>مبيعات المنتجات البترولية في دولة الإمارات العربية المتحدة</a:t>
            </a:r>
            <a:r>
              <a:rPr lang="en-US" sz="1400" b="0"/>
              <a:t> </a:t>
            </a:r>
            <a:r>
              <a:rPr lang="ar-AE" sz="1400" b="0"/>
              <a:t>حسب المنتج  </a:t>
            </a:r>
          </a:p>
          <a:p>
            <a:pPr>
              <a:defRPr sz="1400" b="0"/>
            </a:pPr>
            <a:r>
              <a:rPr lang="ar-AE" sz="1400" b="0"/>
              <a:t>2018</a:t>
            </a:r>
            <a:endParaRPr lang="en-US" sz="1400" b="0"/>
          </a:p>
          <a:p>
            <a:pPr>
              <a:defRPr sz="1400" b="0"/>
            </a:pPr>
            <a:r>
              <a:rPr lang="en-US" sz="1400" b="0"/>
              <a:t>Sale</a:t>
            </a:r>
            <a:r>
              <a:rPr lang="en-US" sz="1400" b="0" baseline="0"/>
              <a:t> of Petroleum Product in UAE by Product</a:t>
            </a:r>
            <a:endParaRPr lang="ar-AE" sz="1400" b="0"/>
          </a:p>
          <a:p>
            <a:pPr>
              <a:defRPr sz="1400" b="0"/>
            </a:pPr>
            <a:endParaRPr lang="en-US" sz="1400" b="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1840094055670332"/>
          <c:y val="0.31793740183325525"/>
          <c:w val="0.30373752589498443"/>
          <c:h val="0.59850867854725143"/>
        </c:manualLayout>
      </c:layout>
      <c:doughnut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3.6179265515133244E-2"/>
                  <c:y val="-0.174022963033921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A1B-4555-82F4-CE3CB07E3A71}"/>
                </c:ext>
              </c:extLst>
            </c:dLbl>
            <c:dLbl>
              <c:idx val="1"/>
              <c:layout>
                <c:manualLayout>
                  <c:x val="9.7225357852620306E-2"/>
                  <c:y val="-0.1273274583023034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A1B-4555-82F4-CE3CB07E3A71}"/>
                </c:ext>
              </c:extLst>
            </c:dLbl>
            <c:dLbl>
              <c:idx val="2"/>
              <c:layout>
                <c:manualLayout>
                  <c:x val="0.10750308492197952"/>
                  <c:y val="-7.5685573565980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A1B-4555-82F4-CE3CB07E3A71}"/>
                </c:ext>
              </c:extLst>
            </c:dLbl>
            <c:dLbl>
              <c:idx val="3"/>
              <c:layout>
                <c:manualLayout>
                  <c:x val="0.12872079905131759"/>
                  <c:y val="3.644120208732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A1B-4555-82F4-CE3CB07E3A71}"/>
                </c:ext>
              </c:extLst>
            </c:dLbl>
            <c:dLbl>
              <c:idx val="4"/>
              <c:layout>
                <c:manualLayout>
                  <c:x val="-9.1943427893798266E-2"/>
                  <c:y val="2.52285245219934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A1B-4555-82F4-CE3CB07E3A71}"/>
                </c:ext>
              </c:extLst>
            </c:dLbl>
            <c:dLbl>
              <c:idx val="5"/>
              <c:layout>
                <c:manualLayout>
                  <c:x val="-7.2262900094734517E-2"/>
                  <c:y val="-6.93895538587407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021574288260543E-2"/>
                      <c:h val="5.969941139682283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A1B-4555-82F4-CE3CB07E3A71}"/>
                </c:ext>
              </c:extLst>
            </c:dLbl>
            <c:dLbl>
              <c:idx val="6"/>
              <c:layout>
                <c:manualLayout>
                  <c:x val="-8.9396411165663298E-2"/>
                  <c:y val="-0.1386604293572619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A1B-4555-82F4-CE3CB07E3A71}"/>
                </c:ext>
              </c:extLst>
            </c:dLbl>
            <c:dLbl>
              <c:idx val="7"/>
              <c:layout>
                <c:manualLayout>
                  <c:x val="-4.1932265553489875E-2"/>
                  <c:y val="-0.149688963804645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1B-4555-82F4-CE3CB07E3A71}"/>
                </c:ext>
              </c:extLst>
            </c:dLbl>
            <c:dLbl>
              <c:idx val="8"/>
              <c:layout>
                <c:manualLayout>
                  <c:x val="-4.1338726075513168E-3"/>
                  <c:y val="-0.163459986482797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1B-4555-82F4-CE3CB07E3A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('[1]المبيعات حسب المنتج والإمارة '!$N$51:$N$56,'[1]المبيعات حسب المنتج والإمارة '!$N$59)</c:f>
              <c:strCache>
                <c:ptCount val="7"/>
                <c:pt idx="0">
                  <c:v>غاز البترول المسال </c:v>
                </c:pt>
                <c:pt idx="1">
                  <c:v>ينزين خالي من الرصاص /98</c:v>
                </c:pt>
                <c:pt idx="2">
                  <c:v>ينزين خالي من الرصاص /95</c:v>
                </c:pt>
                <c:pt idx="3">
                  <c:v>بنزين بلس 91</c:v>
                </c:pt>
                <c:pt idx="4">
                  <c:v>وقود الطائرات </c:v>
                </c:pt>
                <c:pt idx="5">
                  <c:v>زيت الغاز / الديزل</c:v>
                </c:pt>
                <c:pt idx="6">
                  <c:v>باقي المنتجات </c:v>
                </c:pt>
              </c:strCache>
            </c:strRef>
          </c:cat>
          <c:val>
            <c:numRef>
              <c:f>('[1]المبيعات حسب المنتج والإمارة '!$O$51:$O$56,'[1]المبيعات حسب المنتج والإمارة '!$O$59)</c:f>
              <c:numCache>
                <c:formatCode>General</c:formatCode>
                <c:ptCount val="7"/>
                <c:pt idx="0">
                  <c:v>532054</c:v>
                </c:pt>
                <c:pt idx="1">
                  <c:v>522071</c:v>
                </c:pt>
                <c:pt idx="2">
                  <c:v>8108642</c:v>
                </c:pt>
                <c:pt idx="3">
                  <c:v>866868</c:v>
                </c:pt>
                <c:pt idx="4">
                  <c:v>6826690</c:v>
                </c:pt>
                <c:pt idx="5">
                  <c:v>2933312</c:v>
                </c:pt>
                <c:pt idx="6">
                  <c:v>734939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1B-4555-82F4-CE3CB07E3A7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60"/>
        <c:holeSize val="50"/>
      </c:doughnutChart>
    </c:plotArea>
    <c:legend>
      <c:legendPos val="l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defRPr>
            </a:pPr>
            <a:r>
              <a:rPr lang="ar-AE" sz="1600" b="0">
                <a:solidFill>
                  <a:sysClr val="windowText" lastClr="000000"/>
                </a:solidFill>
                <a:latin typeface="Open Sans Hebrew Condensed" pitchFamily="2" charset="-79"/>
              </a:rPr>
              <a:t>ال</a:t>
            </a:r>
            <a:r>
              <a:rPr lang="ar-SA" sz="1600" b="0">
                <a:solidFill>
                  <a:sysClr val="windowText" lastClr="000000"/>
                </a:solidFill>
                <a:latin typeface="Open Sans Hebrew Condensed" pitchFamily="2" charset="-79"/>
              </a:rPr>
              <a:t>مبيعات</a:t>
            </a:r>
            <a:r>
              <a:rPr lang="ar-AE" sz="1600" b="0">
                <a:solidFill>
                  <a:sysClr val="windowText" lastClr="000000"/>
                </a:solidFill>
                <a:latin typeface="Open Sans Hebrew Condensed" pitchFamily="2" charset="-79"/>
              </a:rPr>
              <a:t> المحلية</a:t>
            </a:r>
            <a:r>
              <a:rPr lang="ar-SA" sz="1600" b="0">
                <a:solidFill>
                  <a:sysClr val="windowText" lastClr="000000"/>
                </a:solidFill>
                <a:latin typeface="Open Sans Hebrew Condensed" pitchFamily="2" charset="-79"/>
              </a:rPr>
              <a:t> المنتجات البتروكيماوية في إمارة أبوظبي </a:t>
            </a:r>
            <a:endParaRPr lang="en-US" sz="1600" b="0">
              <a:solidFill>
                <a:sysClr val="windowText" lastClr="000000"/>
              </a:solidFill>
              <a:latin typeface="Open Sans Hebrew Condensed" pitchFamily="2" charset="-79"/>
              <a:cs typeface="Open Sans Hebrew Condensed" pitchFamily="2" charset="-79"/>
            </a:endParaRPr>
          </a:p>
          <a:p>
            <a:pPr rtl="0">
              <a:defRPr sz="1600" b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defRPr>
            </a:pPr>
            <a:r>
              <a:rPr lang="en-US" sz="1600" b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rPr>
              <a:t>Abu DhabidOMESTIC Sales of Petrochemical Products</a:t>
            </a:r>
            <a:r>
              <a:rPr lang="en-US" sz="1600" b="0" baseline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rPr>
              <a:t> </a:t>
            </a:r>
            <a:endParaRPr lang="ar-SA" sz="1600" b="0">
              <a:solidFill>
                <a:sysClr val="windowText" lastClr="000000"/>
              </a:solidFill>
              <a:latin typeface="Open Sans Hebrew Condensed" pitchFamily="2" charset="-79"/>
            </a:endParaRPr>
          </a:p>
          <a:p>
            <a:pPr rtl="0">
              <a:defRPr sz="1600" b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defRPr>
            </a:pPr>
            <a:endParaRPr lang="ar-AE" sz="1600" b="0">
              <a:solidFill>
                <a:sysClr val="windowText" lastClr="000000"/>
              </a:solidFill>
              <a:latin typeface="Open Sans Hebrew Condensed" pitchFamily="2" charset="-79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1802710027100273"/>
          <c:y val="0.14839061647572285"/>
          <c:w val="0.65812466124661251"/>
          <c:h val="0.70284830599121095"/>
        </c:manualLayout>
      </c:layout>
      <c:lineChart>
        <c:grouping val="standard"/>
        <c:varyColors val="0"/>
        <c:ser>
          <c:idx val="0"/>
          <c:order val="0"/>
          <c:tx>
            <c:strRef>
              <c:f>'Abu Dhabi Petrohemical sale'!$J$12</c:f>
              <c:strCache>
                <c:ptCount val="1"/>
                <c:pt idx="0">
                  <c:v>سماد اليوريا Urea Fertilizer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'Abu Dhabi Petrohemical sale'!$N$11:$R$11</c15:sqref>
                  </c15:fullRef>
                </c:ext>
              </c:extLst>
              <c:f>'Abu Dhabi Petrohemical sale'!$N$11:$Q$11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'Abu Dhabi Petrohemical sale'!$N$12:$R$12</c15:sqref>
                  </c15:fullRef>
                </c:ext>
              </c:extLst>
              <c:f>'Abu Dhabi Petrohemical sale'!$N$12:$Q$12</c:f>
              <c:numCache>
                <c:formatCode>#,##0</c:formatCode>
                <c:ptCount val="4"/>
                <c:pt idx="0">
                  <c:v>31065</c:v>
                </c:pt>
                <c:pt idx="1">
                  <c:v>31565</c:v>
                </c:pt>
                <c:pt idx="2">
                  <c:v>37465</c:v>
                </c:pt>
                <c:pt idx="3">
                  <c:v>40975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4-4B42-BD82-74025A6934D1}"/>
            </c:ext>
          </c:extLst>
        </c:ser>
        <c:ser>
          <c:idx val="1"/>
          <c:order val="1"/>
          <c:tx>
            <c:strRef>
              <c:f>'Abu Dhabi Petrohemical sale'!$J$13</c:f>
              <c:strCache>
                <c:ptCount val="1"/>
                <c:pt idx="0">
                  <c:v>بولي إثيلين Polyethylene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'Abu Dhabi Petrohemical sale'!$N$11:$R$11</c15:sqref>
                  </c15:fullRef>
                </c:ext>
              </c:extLst>
              <c:f>'Abu Dhabi Petrohemical sale'!$N$11:$Q$11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'Abu Dhabi Petrohemical sale'!$N$13:$R$13</c15:sqref>
                  </c15:fullRef>
                </c:ext>
              </c:extLst>
              <c:f>'Abu Dhabi Petrohemical sale'!$N$13:$Q$13</c:f>
              <c:numCache>
                <c:formatCode>#,##0</c:formatCode>
                <c:ptCount val="4"/>
                <c:pt idx="0">
                  <c:v>268212</c:v>
                </c:pt>
                <c:pt idx="1">
                  <c:v>293799</c:v>
                </c:pt>
                <c:pt idx="2">
                  <c:v>306639</c:v>
                </c:pt>
                <c:pt idx="3">
                  <c:v>159621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4-4B42-BD82-74025A6934D1}"/>
            </c:ext>
          </c:extLst>
        </c:ser>
        <c:ser>
          <c:idx val="2"/>
          <c:order val="2"/>
          <c:tx>
            <c:strRef>
              <c:f>'Abu Dhabi Petrohemical sale'!$J$14</c:f>
              <c:strCache>
                <c:ptCount val="1"/>
                <c:pt idx="0">
                  <c:v>بولي بروبلين Polypropylene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'Abu Dhabi Petrohemical sale'!$N$11:$R$11</c15:sqref>
                  </c15:fullRef>
                </c:ext>
              </c:extLst>
              <c:f>'Abu Dhabi Petrohemical sale'!$N$11:$Q$11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'Abu Dhabi Petrohemical sale'!$N$14:$R$14</c15:sqref>
                  </c15:fullRef>
                </c:ext>
              </c:extLst>
              <c:f>'Abu Dhabi Petrohemical sale'!$N$14:$Q$14</c:f>
              <c:numCache>
                <c:formatCode>#,##0</c:formatCode>
                <c:ptCount val="4"/>
                <c:pt idx="0">
                  <c:v>164967</c:v>
                </c:pt>
                <c:pt idx="1">
                  <c:v>170500</c:v>
                </c:pt>
                <c:pt idx="2">
                  <c:v>123574</c:v>
                </c:pt>
                <c:pt idx="3">
                  <c:v>73926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04-4B42-BD82-74025A693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7840"/>
        <c:axId val="119291904"/>
      </c:lineChart>
      <c:catAx>
        <c:axId val="10102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 rtl="1">
              <a:defRPr lang="ar-AE" sz="1400" b="0" i="0" u="none" strike="noStrike" kern="1200" baseline="0">
                <a:solidFill>
                  <a:sysClr val="windowText" lastClr="000000"/>
                </a:solidFill>
                <a:latin typeface="Droid Arabic Kufi" pitchFamily="34" charset="0"/>
                <a:ea typeface="+mn-ea"/>
                <a:cs typeface="Droid Arabic Kufi" pitchFamily="34" charset="0"/>
              </a:defRPr>
            </a:pPr>
            <a:endParaRPr lang="en-US"/>
          </a:p>
        </c:txPr>
        <c:crossAx val="119291904"/>
        <c:crosses val="autoZero"/>
        <c:auto val="1"/>
        <c:lblAlgn val="ctr"/>
        <c:lblOffset val="100"/>
        <c:noMultiLvlLbl val="0"/>
      </c:catAx>
      <c:valAx>
        <c:axId val="11929190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1200" b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cs typeface="Sakkal Majalla" panose="02000000000000000000" pitchFamily="2" charset="-78"/>
                  </a:defRPr>
                </a:pPr>
                <a:r>
                  <a:rPr lang="ar-SA" sz="1200" b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cs typeface="Sakkal Majalla" panose="02000000000000000000" pitchFamily="2" charset="-78"/>
                  </a:rPr>
                  <a:t>طن متري</a:t>
                </a:r>
                <a:r>
                  <a:rPr lang="en-US" sz="1200" b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cs typeface="Sakkal Majalla" panose="02000000000000000000" pitchFamily="2" charset="-78"/>
                  </a:rPr>
                  <a:t> </a:t>
                </a:r>
                <a:r>
                  <a:rPr lang="ar-SA" sz="1200" b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cs typeface="Sakkal Majalla" panose="02000000000000000000" pitchFamily="2" charset="-78"/>
                  </a:rPr>
                  <a:t> / سنويا</a:t>
                </a:r>
                <a:r>
                  <a:rPr lang="en-US" sz="1200" b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cs typeface="Sakkal Majalla" panose="02000000000000000000" pitchFamily="2" charset="-78"/>
                  </a:rPr>
                  <a:t> Metric Tonne \ yearly  </a:t>
                </a:r>
              </a:p>
            </c:rich>
          </c:tx>
          <c:layout>
            <c:manualLayout>
              <c:xMode val="edge"/>
              <c:yMode val="edge"/>
              <c:x val="0.14075595044200073"/>
              <c:y val="0.34162729658792657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1050" b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010278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200"/>
            </a:pPr>
            <a:r>
              <a:rPr lang="ar-AE" sz="1200"/>
              <a:t>أهم صادرات</a:t>
            </a:r>
            <a:r>
              <a:rPr lang="ar-AE" sz="1200" baseline="0"/>
              <a:t> دولة الإمارات العربية المتحدة من المنتجات البترولية المكررة </a:t>
            </a:r>
          </a:p>
          <a:p>
            <a:pPr rtl="0">
              <a:defRPr sz="1200"/>
            </a:pPr>
            <a:r>
              <a:rPr lang="en-US" sz="1200" baseline="0"/>
              <a:t>The UAE Most Important Refined Petroleum Products Exports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4108231014097318"/>
          <c:y val="0.1865804947031533"/>
          <c:w val="0.65891768985902688"/>
          <c:h val="0.54472167120758319"/>
        </c:manualLayout>
      </c:layout>
      <c:lineChart>
        <c:grouping val="standard"/>
        <c:varyColors val="0"/>
        <c:ser>
          <c:idx val="0"/>
          <c:order val="0"/>
          <c:tx>
            <c:strRef>
              <c:f>'UAE Export of Petroleum product'!$I$15</c:f>
              <c:strCache>
                <c:ptCount val="1"/>
                <c:pt idx="0">
                  <c:v>النافتا Naphtha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'UAE Export of Petroleum product'!$L$14:$P$14</c15:sqref>
                  </c15:fullRef>
                </c:ext>
              </c:extLst>
              <c:f>'UAE Export of Petroleum product'!$L$14:$O$14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'UAE Export of Petroleum product'!$L$15:$P$15</c15:sqref>
                  </c15:fullRef>
                </c:ext>
              </c:extLst>
              <c:f>'UAE Export of Petroleum product'!$L$15:$O$15</c:f>
              <c:numCache>
                <c:formatCode>#,##0</c:formatCode>
                <c:ptCount val="4"/>
                <c:pt idx="0">
                  <c:v>11023</c:v>
                </c:pt>
                <c:pt idx="1">
                  <c:v>14182</c:v>
                </c:pt>
                <c:pt idx="2">
                  <c:v>13686</c:v>
                </c:pt>
                <c:pt idx="3">
                  <c:v>11596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1-4B2E-93B0-200EA8E9B0B8}"/>
            </c:ext>
          </c:extLst>
        </c:ser>
        <c:ser>
          <c:idx val="1"/>
          <c:order val="1"/>
          <c:tx>
            <c:strRef>
              <c:f>'UAE Export of Petroleum product'!$I$16</c:f>
              <c:strCache>
                <c:ptCount val="1"/>
                <c:pt idx="0">
                  <c:v>بنزين خالي من الرصاص Unleaded Gasoline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'UAE Export of Petroleum product'!$L$14:$P$14</c15:sqref>
                  </c15:fullRef>
                </c:ext>
              </c:extLst>
              <c:f>'UAE Export of Petroleum product'!$L$14:$O$14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'UAE Export of Petroleum product'!$L$16:$P$16</c15:sqref>
                  </c15:fullRef>
                </c:ext>
              </c:extLst>
              <c:f>'UAE Export of Petroleum product'!$L$16:$O$16</c:f>
              <c:numCache>
                <c:formatCode>#,##0</c:formatCode>
                <c:ptCount val="4"/>
                <c:pt idx="0">
                  <c:v>851</c:v>
                </c:pt>
                <c:pt idx="1">
                  <c:v>2571</c:v>
                </c:pt>
                <c:pt idx="2">
                  <c:v>2862</c:v>
                </c:pt>
                <c:pt idx="3">
                  <c:v>3101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1-4B2E-93B0-200EA8E9B0B8}"/>
            </c:ext>
          </c:extLst>
        </c:ser>
        <c:ser>
          <c:idx val="2"/>
          <c:order val="2"/>
          <c:tx>
            <c:strRef>
              <c:f>'UAE Export of Petroleum product'!$I$17</c:f>
              <c:strCache>
                <c:ptCount val="1"/>
                <c:pt idx="0">
                  <c:v>وقود الطائرات / الكيروسن Jet Fuel \ Kerosene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'UAE Export of Petroleum product'!$L$14:$P$14</c15:sqref>
                  </c15:fullRef>
                </c:ext>
              </c:extLst>
              <c:f>'UAE Export of Petroleum product'!$L$14:$O$14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'UAE Export of Petroleum product'!$L$17:$P$17</c15:sqref>
                  </c15:fullRef>
                </c:ext>
              </c:extLst>
              <c:f>'UAE Export of Petroleum product'!$L$17:$O$17</c:f>
              <c:numCache>
                <c:formatCode>#,##0</c:formatCode>
                <c:ptCount val="4"/>
                <c:pt idx="0">
                  <c:v>5455</c:v>
                </c:pt>
                <c:pt idx="1">
                  <c:v>6765</c:v>
                </c:pt>
                <c:pt idx="2">
                  <c:v>7949</c:v>
                </c:pt>
                <c:pt idx="3">
                  <c:v>6498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51-4B2E-93B0-200EA8E9B0B8}"/>
            </c:ext>
          </c:extLst>
        </c:ser>
        <c:ser>
          <c:idx val="3"/>
          <c:order val="3"/>
          <c:tx>
            <c:strRef>
              <c:f>'UAE Export of Petroleum product'!$I$18</c:f>
              <c:strCache>
                <c:ptCount val="1"/>
                <c:pt idx="0">
                  <c:v>زيت الغاز / الديزل Gas Oil \ Diesel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'UAE Export of Petroleum product'!$L$14:$P$14</c15:sqref>
                  </c15:fullRef>
                </c:ext>
              </c:extLst>
              <c:f>'UAE Export of Petroleum product'!$L$14:$O$14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'UAE Export of Petroleum product'!$L$18:$P$18</c15:sqref>
                  </c15:fullRef>
                </c:ext>
              </c:extLst>
              <c:f>'UAE Export of Petroleum product'!$L$18:$O$18</c:f>
              <c:numCache>
                <c:formatCode>#,##0</c:formatCode>
                <c:ptCount val="4"/>
                <c:pt idx="0">
                  <c:v>5455</c:v>
                </c:pt>
                <c:pt idx="1">
                  <c:v>9561</c:v>
                </c:pt>
                <c:pt idx="2">
                  <c:v>11023</c:v>
                </c:pt>
                <c:pt idx="3">
                  <c:v>6330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51-4B2E-93B0-200EA8E9B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424"/>
        <c:axId val="99200384"/>
      </c:lineChart>
      <c:catAx>
        <c:axId val="10103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9200384"/>
        <c:crosses val="autoZero"/>
        <c:auto val="1"/>
        <c:lblAlgn val="ctr"/>
        <c:lblOffset val="100"/>
        <c:noMultiLvlLbl val="0"/>
      </c:catAx>
      <c:valAx>
        <c:axId val="99200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algn="ctr" rtl="0">
                  <a:defRPr sz="900"/>
                </a:pPr>
                <a:r>
                  <a:rPr lang="en-US" sz="900"/>
                  <a:t>  </a:t>
                </a:r>
                <a:r>
                  <a:rPr lang="ar-AE" sz="900"/>
                  <a:t>ألف طن متري / سنويا</a:t>
                </a:r>
                <a:r>
                  <a:rPr lang="en-US" sz="900"/>
                  <a:t>  1000 Metric Tonne \ Yearly                                     </a:t>
                </a:r>
                <a:endParaRPr lang="ar-AE" sz="900"/>
              </a:p>
            </c:rich>
          </c:tx>
          <c:layout>
            <c:manualLayout>
              <c:xMode val="edge"/>
              <c:yMode val="edge"/>
              <c:x val="0.19894826925624748"/>
              <c:y val="0.23196775846540216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10103142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en-US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 algn="ctr" rtl="1">
              <a:defRPr>
                <a:solidFill>
                  <a:schemeClr val="tx1"/>
                </a:solidFill>
              </a:defRPr>
            </a:pPr>
            <a:r>
              <a:rPr lang="ar-AE">
                <a:solidFill>
                  <a:schemeClr val="tx1"/>
                </a:solidFill>
              </a:rPr>
              <a:t>مساهمة الصادرات البترولية في إجمالي الصادرات في دولة الإمارات العربية المتحدة </a:t>
            </a:r>
          </a:p>
          <a:p>
            <a:pPr algn="ctr" rtl="1">
              <a:defRPr>
                <a:solidFill>
                  <a:schemeClr val="tx1"/>
                </a:solidFill>
              </a:defRPr>
            </a:pPr>
            <a:r>
              <a:rPr lang="ar-AE">
                <a:solidFill>
                  <a:schemeClr val="tx1"/>
                </a:solidFill>
              </a:rPr>
              <a:t>2018</a:t>
            </a:r>
          </a:p>
          <a:p>
            <a:pPr algn="ctr" rtl="1">
              <a:defRPr>
                <a:solidFill>
                  <a:schemeClr val="tx1"/>
                </a:solidFill>
              </a:defRPr>
            </a:pPr>
            <a:r>
              <a:rPr lang="en-US">
                <a:solidFill>
                  <a:schemeClr val="tx1"/>
                </a:solidFill>
              </a:rPr>
              <a:t>The Contribution of Petroleum Export in Total Export in UAE</a:t>
            </a:r>
          </a:p>
        </c:rich>
      </c:tx>
      <c:layout>
        <c:manualLayout>
          <c:xMode val="edge"/>
          <c:yMode val="edge"/>
          <c:x val="0.22960349580499262"/>
          <c:y val="5.3333370662026709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233379438320157"/>
          <c:y val="0.32522487949250206"/>
          <c:w val="0.50468788504629858"/>
          <c:h val="0.59411850028507052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explosion val="25"/>
          <c:dPt>
            <c:idx val="0"/>
            <c:bubble3D val="0"/>
            <c:spPr>
              <a:solidFill>
                <a:srgbClr val="D2AF18"/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1-A57E-421D-99C9-2C8D4AE5035F}"/>
              </c:ext>
            </c:extLst>
          </c:dPt>
          <c:dPt>
            <c:idx val="1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3-A57E-421D-99C9-2C8D4AE5035F}"/>
              </c:ext>
            </c:extLst>
          </c:dPt>
          <c:dLbls>
            <c:dLbl>
              <c:idx val="0"/>
              <c:layout>
                <c:manualLayout>
                  <c:x val="7.3695781215358983E-2"/>
                  <c:y val="7.36544696618804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57E-421D-99C9-2C8D4AE5035F}"/>
                </c:ext>
              </c:extLst>
            </c:dLbl>
            <c:dLbl>
              <c:idx val="1"/>
              <c:layout>
                <c:manualLayout>
                  <c:x val="-8.1338198524381802E-2"/>
                  <c:y val="-2.01938226934070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57E-421D-99C9-2C8D4AE5035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'Contribution of Petr. in export'!$M$5:$M$6</c:f>
              <c:strCache>
                <c:ptCount val="2"/>
                <c:pt idx="0">
                  <c:v>الصادرات غير البترولية</c:v>
                </c:pt>
                <c:pt idx="1">
                  <c:v>الصادرات البترولية</c:v>
                </c:pt>
              </c:strCache>
            </c:strRef>
          </c:cat>
          <c:val>
            <c:numRef>
              <c:f>'Contribution of Petr. in export'!$N$5:$N$6</c:f>
              <c:numCache>
                <c:formatCode>General</c:formatCode>
                <c:ptCount val="2"/>
                <c:pt idx="0">
                  <c:v>410.4</c:v>
                </c:pt>
                <c:pt idx="1">
                  <c:v>247.3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7E-421D-99C9-2C8D4AE5035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 algn="ctr" rtl="1">
        <a:defRPr lang="ar-AE" sz="1000" b="1" i="0" u="none" strike="noStrike" kern="1200" baseline="0">
          <a:solidFill>
            <a:srgbClr val="FF0000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200"/>
            </a:pPr>
            <a:r>
              <a:rPr lang="ar-AE" sz="1200"/>
              <a:t>صادرات</a:t>
            </a:r>
            <a:r>
              <a:rPr lang="ar-AE" sz="1200" baseline="0"/>
              <a:t> الغاز الطبيعي المسال ومنتجاته من دولة الإمارات العربية المتحدة</a:t>
            </a:r>
          </a:p>
          <a:p>
            <a:pPr rtl="0">
              <a:defRPr sz="1200"/>
            </a:pPr>
            <a:endParaRPr lang="ar-AE" sz="1200" baseline="0"/>
          </a:p>
          <a:p>
            <a:pPr rtl="0">
              <a:defRPr sz="1200"/>
            </a:pPr>
            <a:r>
              <a:rPr lang="en-US" sz="1200" baseline="0"/>
              <a:t>UAE Liquefied Natural Gas &amp;  it's Products Exports</a:t>
            </a:r>
            <a:endParaRPr lang="en-US" sz="1200"/>
          </a:p>
        </c:rich>
      </c:tx>
      <c:layout/>
      <c:overlay val="0"/>
    </c:title>
    <c:autoTitleDeleted val="0"/>
    <c:view3D>
      <c:rotX val="15"/>
      <c:rotY val="34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906275647432615"/>
          <c:y val="0.15673892848901666"/>
          <c:w val="0.79823342515622075"/>
          <c:h val="0.6425367117526292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'UAE LNG &amp; ITS Products Export'!$J$8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D2A00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4F0-4228-9D7B-CBDBA959684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4F0-4228-9D7B-CBDBA959684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4F0-4228-9D7B-CBDBA959684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4F0-4228-9D7B-CBDBA959684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4F0-4228-9D7B-CBDBA9596846}"/>
              </c:ext>
            </c:extLst>
          </c:dPt>
          <c:cat>
            <c:strRef>
              <c:f>'UAE LNG &amp; ITS Products Export'!$K$7:$O$7</c:f>
              <c:strCache>
                <c:ptCount val="5"/>
                <c:pt idx="0">
                  <c:v>غاز طبيعي مسال LNG</c:v>
                </c:pt>
                <c:pt idx="1">
                  <c:v>بروبان Propane</c:v>
                </c:pt>
                <c:pt idx="2">
                  <c:v>بيوتان Butane</c:v>
                </c:pt>
                <c:pt idx="3">
                  <c:v>بنتان (+) Pantene</c:v>
                </c:pt>
                <c:pt idx="4">
                  <c:v>كبريت Sulphur</c:v>
                </c:pt>
              </c:strCache>
            </c:strRef>
          </c:cat>
          <c:val>
            <c:numRef>
              <c:f>'UAE LNG &amp; ITS Products Export'!$K$8:$O$8</c:f>
              <c:numCache>
                <c:formatCode>#,##0</c:formatCode>
                <c:ptCount val="5"/>
                <c:pt idx="0">
                  <c:v>5929</c:v>
                </c:pt>
                <c:pt idx="1">
                  <c:v>5769</c:v>
                </c:pt>
                <c:pt idx="2">
                  <c:v>4828</c:v>
                </c:pt>
                <c:pt idx="3">
                  <c:v>4106</c:v>
                </c:pt>
                <c:pt idx="4">
                  <c:v>6101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F0-4228-9D7B-CBDBA9596846}"/>
            </c:ext>
          </c:extLst>
        </c:ser>
        <c:ser>
          <c:idx val="1"/>
          <c:order val="1"/>
          <c:tx>
            <c:strRef>
              <c:f>'UAE LNG &amp; ITS Products Export'!$J$9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'UAE LNG &amp; ITS Products Export'!$K$7:$O$7</c:f>
              <c:strCache>
                <c:ptCount val="5"/>
                <c:pt idx="0">
                  <c:v>غاز طبيعي مسال LNG</c:v>
                </c:pt>
                <c:pt idx="1">
                  <c:v>بروبان Propane</c:v>
                </c:pt>
                <c:pt idx="2">
                  <c:v>بيوتان Butane</c:v>
                </c:pt>
                <c:pt idx="3">
                  <c:v>بنتان (+) Pantene</c:v>
                </c:pt>
                <c:pt idx="4">
                  <c:v>كبريت Sulphur</c:v>
                </c:pt>
              </c:strCache>
            </c:strRef>
          </c:cat>
          <c:val>
            <c:numRef>
              <c:f>'UAE LNG &amp; ITS Products Export'!$K$9:$O$9</c:f>
              <c:numCache>
                <c:formatCode>#,##0</c:formatCode>
                <c:ptCount val="5"/>
                <c:pt idx="0">
                  <c:v>5565</c:v>
                </c:pt>
                <c:pt idx="1">
                  <c:v>5573</c:v>
                </c:pt>
                <c:pt idx="2">
                  <c:v>4875</c:v>
                </c:pt>
                <c:pt idx="3">
                  <c:v>4148</c:v>
                </c:pt>
                <c:pt idx="4">
                  <c:v>6684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F0-4228-9D7B-CBDBA9596846}"/>
            </c:ext>
          </c:extLst>
        </c:ser>
        <c:ser>
          <c:idx val="2"/>
          <c:order val="2"/>
          <c:tx>
            <c:strRef>
              <c:f>'UAE LNG &amp; ITS Products Export'!$J$10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'UAE LNG &amp; ITS Products Export'!$K$7:$O$7</c:f>
              <c:strCache>
                <c:ptCount val="5"/>
                <c:pt idx="0">
                  <c:v>غاز طبيعي مسال LNG</c:v>
                </c:pt>
                <c:pt idx="1">
                  <c:v>بروبان Propane</c:v>
                </c:pt>
                <c:pt idx="2">
                  <c:v>بيوتان Butane</c:v>
                </c:pt>
                <c:pt idx="3">
                  <c:v>بنتان (+) Pantene</c:v>
                </c:pt>
                <c:pt idx="4">
                  <c:v>كبريت Sulphur</c:v>
                </c:pt>
              </c:strCache>
            </c:strRef>
          </c:cat>
          <c:val>
            <c:numRef>
              <c:f>'UAE LNG &amp; ITS Products Export'!$K$10:$O$10</c:f>
              <c:numCache>
                <c:formatCode>#,##0</c:formatCode>
                <c:ptCount val="5"/>
                <c:pt idx="0">
                  <c:v>5418</c:v>
                </c:pt>
                <c:pt idx="1">
                  <c:v>5159</c:v>
                </c:pt>
                <c:pt idx="2">
                  <c:v>4493</c:v>
                </c:pt>
                <c:pt idx="3">
                  <c:v>3547</c:v>
                </c:pt>
                <c:pt idx="4">
                  <c:v>6610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F0-4228-9D7B-CBDBA9596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029376"/>
        <c:axId val="99198080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'UAE LNG &amp; ITS Products Export'!$J$11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'UAE LNG &amp; ITS Products Export'!$K$7:$O$7</c15:sqref>
                        </c15:formulaRef>
                      </c:ext>
                    </c:extLst>
                    <c:strCache>
                      <c:ptCount val="5"/>
                      <c:pt idx="0">
                        <c:v>غاز طبيعي مسال LNG</c:v>
                      </c:pt>
                      <c:pt idx="1">
                        <c:v>بروبان Propane</c:v>
                      </c:pt>
                      <c:pt idx="2">
                        <c:v>بيوتان Butane</c:v>
                      </c:pt>
                      <c:pt idx="3">
                        <c:v>بنتان (+) Pantene</c:v>
                      </c:pt>
                      <c:pt idx="4">
                        <c:v>كبريت Sulphur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'UAE LNG &amp; ITS Products Export'!$K$11:$O$11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5888</c:v>
                      </c:pt>
                      <c:pt idx="1">
                        <c:v>5327</c:v>
                      </c:pt>
                      <c:pt idx="2">
                        <c:v>4408</c:v>
                      </c:pt>
                      <c:pt idx="3">
                        <c:v>4512</c:v>
                      </c:pt>
                      <c:pt idx="4">
                        <c:v>7603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24F0-4228-9D7B-CBDBA9596846}"/>
                  </c:ext>
                </c:extLst>
              </c15:ser>
            </c15:filteredBarSeries>
          </c:ext>
        </c:extLst>
      </c:bar3DChart>
      <c:catAx>
        <c:axId val="101029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9198080"/>
        <c:crosses val="autoZero"/>
        <c:auto val="1"/>
        <c:lblAlgn val="ctr"/>
        <c:lblOffset val="100"/>
        <c:noMultiLvlLbl val="0"/>
      </c:catAx>
      <c:valAx>
        <c:axId val="99198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rtl="0">
                  <a:defRPr/>
                </a:pPr>
                <a:r>
                  <a:rPr lang="ar-AE"/>
                  <a:t>ألف</a:t>
                </a:r>
                <a:r>
                  <a:rPr lang="ar-AE" baseline="0"/>
                  <a:t> طن متري / سنويا</a:t>
                </a:r>
                <a:r>
                  <a:rPr lang="en-US" baseline="0"/>
                  <a:t>   </a:t>
                </a:r>
                <a:r>
                  <a:rPr lang="en-US" sz="1000" b="1" i="0" u="none" strike="noStrike" baseline="0">
                    <a:effectLst/>
                  </a:rPr>
                  <a:t>1000 Metric Tonne Yearly </a:t>
                </a:r>
                <a:r>
                  <a:rPr lang="ar-AE" baseline="0"/>
                  <a:t> </a:t>
                </a:r>
                <a:r>
                  <a:rPr lang="en-US" baseline="0"/>
                  <a:t> 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3228346456692914E-2"/>
              <c:y val="0.20139299228321667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10102937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en-US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200"/>
            </a:pPr>
            <a:r>
              <a:rPr lang="ar-AE" sz="1200"/>
              <a:t>أهم صادرات</a:t>
            </a:r>
            <a:r>
              <a:rPr lang="ar-AE" sz="1200" baseline="0"/>
              <a:t> دولة الإمارات العربية المتحدة من المنتجات البترولية المكررة </a:t>
            </a:r>
          </a:p>
          <a:p>
            <a:pPr rtl="0">
              <a:defRPr sz="1200"/>
            </a:pPr>
            <a:r>
              <a:rPr lang="en-US" sz="1200" baseline="0"/>
              <a:t>The UAE Most Important Refined Petroleum Products Exports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4108231014097318"/>
          <c:y val="0.1865804947031533"/>
          <c:w val="0.65891768985902688"/>
          <c:h val="0.54472167120758319"/>
        </c:manualLayout>
      </c:layout>
      <c:lineChart>
        <c:grouping val="standard"/>
        <c:varyColors val="0"/>
        <c:ser>
          <c:idx val="0"/>
          <c:order val="0"/>
          <c:tx>
            <c:strRef>
              <c:f>'[1]صادرات المنتجات حسب المنتج'!$I$15</c:f>
              <c:strCache>
                <c:ptCount val="1"/>
                <c:pt idx="0">
                  <c:v>النافتا Naphtha</c:v>
                </c:pt>
              </c:strCache>
            </c:strRef>
          </c:tx>
          <c:cat>
            <c:numRef>
              <c:f>'[1]صادرات المنتجات حسب المنتج'!$J$14:$O$14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'[1]صادرات المنتجات حسب المنتج'!$J$15:$O$15</c:f>
              <c:numCache>
                <c:formatCode>General</c:formatCode>
                <c:ptCount val="6"/>
                <c:pt idx="0">
                  <c:v>8237</c:v>
                </c:pt>
                <c:pt idx="1">
                  <c:v>10011</c:v>
                </c:pt>
                <c:pt idx="2">
                  <c:v>11023</c:v>
                </c:pt>
                <c:pt idx="3">
                  <c:v>14182</c:v>
                </c:pt>
                <c:pt idx="4">
                  <c:v>13686</c:v>
                </c:pt>
                <c:pt idx="5">
                  <c:v>11596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F9-B51C-A7ECE149753E}"/>
            </c:ext>
          </c:extLst>
        </c:ser>
        <c:ser>
          <c:idx val="1"/>
          <c:order val="1"/>
          <c:tx>
            <c:strRef>
              <c:f>'[1]صادرات المنتجات حسب المنتج'!$I$16</c:f>
              <c:strCache>
                <c:ptCount val="1"/>
                <c:pt idx="0">
                  <c:v>بنزين خالي من الرصاص Unleaded Gasoline</c:v>
                </c:pt>
              </c:strCache>
            </c:strRef>
          </c:tx>
          <c:cat>
            <c:numRef>
              <c:f>'[1]صادرات المنتجات حسب المنتج'!$J$14:$O$14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'[1]صادرات المنتجات حسب المنتج'!$J$16:$O$16</c:f>
              <c:numCache>
                <c:formatCode>General</c:formatCode>
                <c:ptCount val="6"/>
                <c:pt idx="0">
                  <c:v>172</c:v>
                </c:pt>
                <c:pt idx="1">
                  <c:v>497</c:v>
                </c:pt>
                <c:pt idx="2">
                  <c:v>851</c:v>
                </c:pt>
                <c:pt idx="3">
                  <c:v>2571</c:v>
                </c:pt>
                <c:pt idx="4">
                  <c:v>2862</c:v>
                </c:pt>
                <c:pt idx="5">
                  <c:v>3101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F9-B51C-A7ECE149753E}"/>
            </c:ext>
          </c:extLst>
        </c:ser>
        <c:ser>
          <c:idx val="2"/>
          <c:order val="2"/>
          <c:tx>
            <c:strRef>
              <c:f>'[1]صادرات المنتجات حسب المنتج'!$I$17</c:f>
              <c:strCache>
                <c:ptCount val="1"/>
                <c:pt idx="0">
                  <c:v>وقود الطائرات / الكيروسن Jet Fuel \ Kerosene</c:v>
                </c:pt>
              </c:strCache>
            </c:strRef>
          </c:tx>
          <c:cat>
            <c:numRef>
              <c:f>'[1]صادرات المنتجات حسب المنتج'!$J$14:$O$14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'[1]صادرات المنتجات حسب المنتج'!$J$17:$O$17</c:f>
              <c:numCache>
                <c:formatCode>General</c:formatCode>
                <c:ptCount val="6"/>
                <c:pt idx="0">
                  <c:v>3933</c:v>
                </c:pt>
                <c:pt idx="1">
                  <c:v>6665</c:v>
                </c:pt>
                <c:pt idx="2">
                  <c:v>5455</c:v>
                </c:pt>
                <c:pt idx="3">
                  <c:v>6765</c:v>
                </c:pt>
                <c:pt idx="4">
                  <c:v>7949</c:v>
                </c:pt>
                <c:pt idx="5">
                  <c:v>6498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F9-B51C-A7ECE149753E}"/>
            </c:ext>
          </c:extLst>
        </c:ser>
        <c:ser>
          <c:idx val="3"/>
          <c:order val="3"/>
          <c:tx>
            <c:strRef>
              <c:f>'[1]صادرات المنتجات حسب المنتج'!$I$18</c:f>
              <c:strCache>
                <c:ptCount val="1"/>
                <c:pt idx="0">
                  <c:v>زيت الغاز / الديزل Gas Oil \ Diesel</c:v>
                </c:pt>
              </c:strCache>
            </c:strRef>
          </c:tx>
          <c:cat>
            <c:numRef>
              <c:f>'[1]صادرات المنتجات حسب المنتج'!$J$14:$O$14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'[1]صادرات المنتجات حسب المنتج'!$J$18:$O$18</c:f>
              <c:numCache>
                <c:formatCode>General</c:formatCode>
                <c:ptCount val="6"/>
                <c:pt idx="0">
                  <c:v>2147</c:v>
                </c:pt>
                <c:pt idx="1">
                  <c:v>1528</c:v>
                </c:pt>
                <c:pt idx="2">
                  <c:v>5455</c:v>
                </c:pt>
                <c:pt idx="3">
                  <c:v>5553</c:v>
                </c:pt>
                <c:pt idx="4">
                  <c:v>7015</c:v>
                </c:pt>
                <c:pt idx="5">
                  <c:v>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F9-B51C-A7ECE1497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424"/>
        <c:axId val="99200384"/>
      </c:lineChart>
      <c:catAx>
        <c:axId val="10103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9200384"/>
        <c:crosses val="autoZero"/>
        <c:auto val="1"/>
        <c:lblAlgn val="ctr"/>
        <c:lblOffset val="100"/>
        <c:noMultiLvlLbl val="0"/>
      </c:catAx>
      <c:valAx>
        <c:axId val="99200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algn="ctr" rtl="0">
                  <a:defRPr sz="900"/>
                </a:pPr>
                <a:r>
                  <a:rPr lang="en-US" sz="900"/>
                  <a:t>  </a:t>
                </a:r>
                <a:r>
                  <a:rPr lang="ar-AE" sz="900"/>
                  <a:t>ألف طن متري / سنويا</a:t>
                </a:r>
                <a:r>
                  <a:rPr lang="en-US" sz="900"/>
                  <a:t>  1000 Metric Tonne \ Yearly                                     </a:t>
                </a:r>
                <a:endParaRPr lang="ar-AE" sz="900"/>
              </a:p>
            </c:rich>
          </c:tx>
          <c:layout>
            <c:manualLayout>
              <c:xMode val="edge"/>
              <c:yMode val="edge"/>
              <c:x val="0.19894826925624748"/>
              <c:y val="0.2319677584654021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103142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en-US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defRPr>
            </a:pPr>
            <a:r>
              <a:rPr lang="ar-AE" sz="1200" b="0">
                <a:solidFill>
                  <a:sysClr val="windowText" lastClr="000000"/>
                </a:solidFill>
                <a:latin typeface="Open Sans Hebrew Condensed" pitchFamily="2" charset="-79"/>
                <a:cs typeface="Droid Arabic Kufi" pitchFamily="34" charset="0"/>
              </a:rPr>
              <a:t>الأسعار</a:t>
            </a:r>
            <a:r>
              <a:rPr lang="ar-AE" sz="1200" b="0" baseline="0">
                <a:solidFill>
                  <a:sysClr val="windowText" lastClr="000000"/>
                </a:solidFill>
                <a:latin typeface="Open Sans Hebrew Condensed" pitchFamily="2" charset="-79"/>
                <a:cs typeface="Droid Arabic Kufi" pitchFamily="34" charset="0"/>
              </a:rPr>
              <a:t> المحلية للمنتجات البترولية في دولة الإمارات العربية المتحدة </a:t>
            </a:r>
          </a:p>
          <a:p>
            <a:pPr>
              <a:defRPr sz="1200" b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defRPr>
            </a:pPr>
            <a:r>
              <a:rPr lang="en-US" sz="1200" b="0" baseline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rPr>
              <a:t>UAE Domestic Prices of Petroleum Products</a:t>
            </a:r>
            <a:endParaRPr lang="en-US" sz="1200" b="0">
              <a:solidFill>
                <a:sysClr val="windowText" lastClr="000000"/>
              </a:solidFill>
              <a:latin typeface="Open Sans Hebrew Condensed" pitchFamily="2" charset="-79"/>
              <a:cs typeface="Open Sans Hebrew Condensed" pitchFamily="2" charset="-79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'UAE Domestic Prices of P.P'!$J$20</c:f>
              <c:strCache>
                <c:ptCount val="1"/>
                <c:pt idx="0">
                  <c:v>بنزين خالي من الرصاص 98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ln>
                <a:solidFill>
                  <a:srgbClr val="FFFF00"/>
                </a:solidFill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'UAE Domestic Prices of P.P'!$K$19:$O$19</c15:sqref>
                  </c15:fullRef>
                </c:ext>
              </c:extLst>
              <c:f>'UAE Domestic Prices of P.P'!$K$19:$N$19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'UAE Domestic Prices of P.P'!$K$20:$O$20</c15:sqref>
                  </c15:fullRef>
                </c:ext>
              </c:extLst>
              <c:f>'UAE Domestic Prices of P.P'!$K$20:$N$20</c:f>
              <c:numCache>
                <c:formatCode>General</c:formatCode>
                <c:ptCount val="4"/>
                <c:pt idx="0">
                  <c:v>1.88</c:v>
                </c:pt>
                <c:pt idx="1">
                  <c:v>1.74</c:v>
                </c:pt>
                <c:pt idx="2">
                  <c:v>1.99</c:v>
                </c:pt>
                <c:pt idx="3">
                  <c:v>2.46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D11-4503-AC24-966C0FF75644}"/>
            </c:ext>
          </c:extLst>
        </c:ser>
        <c:ser>
          <c:idx val="1"/>
          <c:order val="1"/>
          <c:tx>
            <c:strRef>
              <c:f>'UAE Domestic Prices of P.P'!$J$21</c:f>
              <c:strCache>
                <c:ptCount val="1"/>
                <c:pt idx="0">
                  <c:v>بنزين خالي من الرصاص 95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'UAE Domestic Prices of P.P'!$K$19:$O$19</c15:sqref>
                  </c15:fullRef>
                </c:ext>
              </c:extLst>
              <c:f>'UAE Domestic Prices of P.P'!$K$19:$N$19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'UAE Domestic Prices of P.P'!$K$21:$O$21</c15:sqref>
                  </c15:fullRef>
                </c:ext>
              </c:extLst>
              <c:f>'UAE Domestic Prices of P.P'!$K$21:$N$21</c:f>
              <c:numCache>
                <c:formatCode>General</c:formatCode>
                <c:ptCount val="4"/>
                <c:pt idx="0">
                  <c:v>1.77</c:v>
                </c:pt>
                <c:pt idx="1">
                  <c:v>1.63</c:v>
                </c:pt>
                <c:pt idx="2">
                  <c:v>1.88</c:v>
                </c:pt>
                <c:pt idx="3">
                  <c:v>2.35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D11-4503-AC24-966C0FF75644}"/>
            </c:ext>
          </c:extLst>
        </c:ser>
        <c:ser>
          <c:idx val="2"/>
          <c:order val="2"/>
          <c:tx>
            <c:strRef>
              <c:f>'UAE Domestic Prices of P.P'!$J$22</c:f>
              <c:strCache>
                <c:ptCount val="1"/>
                <c:pt idx="0">
                  <c:v>بنزين بلس 91                 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'UAE Domestic Prices of P.P'!$K$19:$O$19</c15:sqref>
                  </c15:fullRef>
                </c:ext>
              </c:extLst>
              <c:f>'UAE Domestic Prices of P.P'!$K$19:$N$19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'UAE Domestic Prices of P.P'!$K$22:$O$22</c15:sqref>
                  </c15:fullRef>
                </c:ext>
              </c:extLst>
              <c:f>'UAE Domestic Prices of P.P'!$K$22:$N$22</c:f>
              <c:numCache>
                <c:formatCode>General</c:formatCode>
                <c:ptCount val="4"/>
                <c:pt idx="0">
                  <c:v>1.69</c:v>
                </c:pt>
                <c:pt idx="1">
                  <c:v>1.56</c:v>
                </c:pt>
                <c:pt idx="2">
                  <c:v>1.81</c:v>
                </c:pt>
                <c:pt idx="3">
                  <c:v>2.27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D11-4503-AC24-966C0FF75644}"/>
            </c:ext>
          </c:extLst>
        </c:ser>
        <c:ser>
          <c:idx val="3"/>
          <c:order val="3"/>
          <c:tx>
            <c:strRef>
              <c:f>'UAE Domestic Prices of P.P'!$J$23</c:f>
              <c:strCache>
                <c:ptCount val="1"/>
                <c:pt idx="0">
                  <c:v>زيت الغاز / ديزل              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'UAE Domestic Prices of P.P'!$K$19:$O$19</c15:sqref>
                  </c15:fullRef>
                </c:ext>
              </c:extLst>
              <c:f>'UAE Domestic Prices of P.P'!$K$19:$N$19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'UAE Domestic Prices of P.P'!$K$23:$O$23</c15:sqref>
                  </c15:fullRef>
                </c:ext>
              </c:extLst>
              <c:f>'UAE Domestic Prices of P.P'!$K$23:$N$23</c:f>
              <c:numCache>
                <c:formatCode>General</c:formatCode>
                <c:ptCount val="4"/>
                <c:pt idx="0">
                  <c:v>2.25</c:v>
                </c:pt>
                <c:pt idx="1">
                  <c:v>1.68</c:v>
                </c:pt>
                <c:pt idx="2">
                  <c:v>1.99</c:v>
                </c:pt>
                <c:pt idx="3">
                  <c:v>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11-4503-AC24-966C0FF75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235264"/>
        <c:axId val="54388992"/>
      </c:lineChart>
      <c:catAx>
        <c:axId val="6823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ar-AE"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388992"/>
        <c:crosses val="autoZero"/>
        <c:auto val="1"/>
        <c:lblAlgn val="ctr"/>
        <c:lblOffset val="100"/>
        <c:noMultiLvlLbl val="0"/>
      </c:catAx>
      <c:valAx>
        <c:axId val="54388992"/>
        <c:scaling>
          <c:orientation val="minMax"/>
          <c:max val="4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 algn="ctr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Droid Arabic Kufi" pitchFamily="34" charset="0"/>
                    <a:ea typeface="+mn-ea"/>
                    <a:cs typeface="Droid Arabic Kufi" pitchFamily="34" charset="0"/>
                  </a:defRPr>
                </a:pPr>
                <a:r>
                  <a:rPr lang="ar-AE" sz="1000" b="1" i="0" u="none" strike="noStrike" kern="1200" baseline="0">
                    <a:solidFill>
                      <a:sysClr val="windowText" lastClr="000000"/>
                    </a:solidFill>
                    <a:latin typeface="Droid Arabic Kufi" pitchFamily="34" charset="0"/>
                    <a:ea typeface="+mn-ea"/>
                    <a:cs typeface="Droid Arabic Kufi" pitchFamily="34" charset="0"/>
                  </a:rPr>
                  <a:t>درهم  / ليتر</a:t>
                </a:r>
                <a:endParaRPr lang="en-US" sz="1000" b="1" i="0" u="none" strike="noStrike" kern="1200" baseline="0">
                  <a:solidFill>
                    <a:sysClr val="windowText" lastClr="000000"/>
                  </a:solidFill>
                  <a:latin typeface="Droid Arabic Kufi" pitchFamily="34" charset="0"/>
                  <a:ea typeface="+mn-ea"/>
                  <a:cs typeface="Droid Arabic Kufi" pitchFamily="34" charset="0"/>
                </a:endParaRPr>
              </a:p>
            </c:rich>
          </c:tx>
          <c:layout>
            <c:manualLayout>
              <c:xMode val="edge"/>
              <c:yMode val="edge"/>
              <c:x val="1.1754827875734676E-2"/>
              <c:y val="0.4662107888061544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68235264"/>
        <c:crosses val="autoZero"/>
        <c:crossBetween val="between"/>
        <c:minorUnit val="4.0000000000000008E-2"/>
      </c:valAx>
    </c:plotArea>
    <c:legend>
      <c:legendPos val="r"/>
      <c:layout/>
      <c:overlay val="0"/>
      <c:txPr>
        <a:bodyPr/>
        <a:lstStyle/>
        <a:p>
          <a:pPr>
            <a:defRPr sz="800">
              <a:solidFill>
                <a:sysClr val="windowText" lastClr="000000"/>
              </a:solidFill>
              <a:latin typeface="Droid Arabic Kufi" pitchFamily="34" charset="0"/>
              <a:cs typeface="Droid Arabic Kufi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ar-AE" sz="1400"/>
              <a:t>الأسعار</a:t>
            </a:r>
            <a:r>
              <a:rPr lang="ar-AE" sz="1400" baseline="0"/>
              <a:t> العالمية لخامات النفط المرجعية</a:t>
            </a:r>
          </a:p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aseline="0"/>
              <a:t>Crude Oil Global Benchmark Prices</a:t>
            </a:r>
            <a:r>
              <a:rPr lang="ar-AE" sz="1400" baseline="0"/>
              <a:t> </a:t>
            </a:r>
            <a:endParaRPr lang="en-US" sz="14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'Crude oil Global Benchma Price'!$N$9</c:f>
              <c:strCache>
                <c:ptCount val="1"/>
                <c:pt idx="0">
                  <c:v>خام برنت Brent Crude</c:v>
                </c:pt>
              </c:strCache>
            </c:strRef>
          </c:tx>
          <c:spPr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'Crude oil Global Benchma Price'!$O$8:$S$8</c15:sqref>
                  </c15:fullRef>
                </c:ext>
              </c:extLst>
              <c:f>'Crude oil Global Benchma Price'!$O$8:$R$8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'Crude oil Global Benchma Price'!$O$9:$S$9</c15:sqref>
                  </c15:fullRef>
                </c:ext>
              </c:extLst>
              <c:f>'Crude oil Global Benchma Price'!$O$9:$R$9</c:f>
              <c:numCache>
                <c:formatCode>General</c:formatCode>
                <c:ptCount val="4"/>
                <c:pt idx="0">
                  <c:v>52.41</c:v>
                </c:pt>
                <c:pt idx="1">
                  <c:v>43.69</c:v>
                </c:pt>
                <c:pt idx="2">
                  <c:v>54.17</c:v>
                </c:pt>
                <c:pt idx="3">
                  <c:v>71.22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F-49F2-A9D2-8C3839D1B05B}"/>
            </c:ext>
          </c:extLst>
        </c:ser>
        <c:ser>
          <c:idx val="1"/>
          <c:order val="1"/>
          <c:tx>
            <c:strRef>
              <c:f>'Crude oil Global Benchma Price'!$N$10</c:f>
              <c:strCache>
                <c:ptCount val="1"/>
                <c:pt idx="0">
                  <c:v>خام دبي Dubai Crude</c:v>
                </c:pt>
              </c:strCache>
            </c:strRef>
          </c:tx>
          <c:spPr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'Crude oil Global Benchma Price'!$O$8:$S$8</c15:sqref>
                  </c15:fullRef>
                </c:ext>
              </c:extLst>
              <c:f>'Crude oil Global Benchma Price'!$O$8:$R$8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'Crude oil Global Benchma Price'!$O$10:$S$10</c15:sqref>
                  </c15:fullRef>
                </c:ext>
              </c:extLst>
              <c:f>'Crude oil Global Benchma Price'!$O$10:$R$10</c:f>
              <c:numCache>
                <c:formatCode>General</c:formatCode>
                <c:ptCount val="4"/>
                <c:pt idx="0">
                  <c:v>50.94</c:v>
                </c:pt>
                <c:pt idx="1">
                  <c:v>41.32</c:v>
                </c:pt>
                <c:pt idx="2">
                  <c:v>53.08</c:v>
                </c:pt>
                <c:pt idx="3">
                  <c:v>69.680000000000007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CF-49F2-A9D2-8C3839D1B05B}"/>
            </c:ext>
          </c:extLst>
        </c:ser>
        <c:ser>
          <c:idx val="2"/>
          <c:order val="2"/>
          <c:tx>
            <c:strRef>
              <c:f>'Crude oil Global Benchma Price'!$N$11</c:f>
              <c:strCache>
                <c:ptCount val="1"/>
                <c:pt idx="0">
                  <c:v>خام ويست تكساس  WTI Crude</c:v>
                </c:pt>
              </c:strCache>
            </c:strRef>
          </c:tx>
          <c:spPr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'Crude oil Global Benchma Price'!$O$8:$S$8</c15:sqref>
                  </c15:fullRef>
                </c:ext>
              </c:extLst>
              <c:f>'Crude oil Global Benchma Price'!$O$8:$R$8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'Crude oil Global Benchma Price'!$O$11:$S$11</c15:sqref>
                  </c15:fullRef>
                </c:ext>
              </c:extLst>
              <c:f>'Crude oil Global Benchma Price'!$O$11:$R$11</c:f>
              <c:numCache>
                <c:formatCode>General</c:formatCode>
                <c:ptCount val="4"/>
                <c:pt idx="0">
                  <c:v>48.73</c:v>
                </c:pt>
                <c:pt idx="1">
                  <c:v>43.24</c:v>
                </c:pt>
                <c:pt idx="2">
                  <c:v>50.82</c:v>
                </c:pt>
                <c:pt idx="3">
                  <c:v>65.16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CF-49F2-A9D2-8C3839D1B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236800"/>
        <c:axId val="54386688"/>
      </c:lineChart>
      <c:catAx>
        <c:axId val="6823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6688"/>
        <c:crosses val="autoZero"/>
        <c:auto val="1"/>
        <c:lblAlgn val="ctr"/>
        <c:lblOffset val="100"/>
        <c:noMultiLvlLbl val="0"/>
      </c:catAx>
      <c:valAx>
        <c:axId val="5438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rtl="1"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r-AE" sz="1200"/>
                  <a:t>دولار</a:t>
                </a:r>
                <a:r>
                  <a:rPr lang="ar-AE" sz="1200" baseline="0"/>
                  <a:t> / برميل </a:t>
                </a:r>
                <a:r>
                  <a:rPr lang="en-US" sz="1200" baseline="0"/>
                  <a:t> $ \ b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12745003733172097"/>
              <c:y val="0.35319588868185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36800"/>
        <c:crosses val="autoZero"/>
        <c:crossBetween val="between"/>
        <c:majorUnit val="5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b="0">
                <a:solidFill>
                  <a:sysClr val="windowText" lastClr="000000"/>
                </a:solidFill>
              </a:defRPr>
            </a:pPr>
            <a:r>
              <a:rPr lang="ar-AE" b="0">
                <a:solidFill>
                  <a:sysClr val="windowText" lastClr="000000"/>
                </a:solidFill>
              </a:rPr>
              <a:t>أسعار صادرات الغاز الطبيعي المسال ومنتجاته </a:t>
            </a:r>
            <a:endParaRPr lang="en-US" b="0">
              <a:solidFill>
                <a:sysClr val="windowText" lastClr="000000"/>
              </a:solidFill>
            </a:endParaRPr>
          </a:p>
          <a:p>
            <a:pPr rtl="0">
              <a:defRPr b="0">
                <a:solidFill>
                  <a:sysClr val="windowText" lastClr="000000"/>
                </a:solidFill>
              </a:defRPr>
            </a:pPr>
            <a:r>
              <a:rPr lang="en-US" b="0">
                <a:solidFill>
                  <a:sysClr val="windowText" lastClr="000000"/>
                </a:solidFill>
              </a:rPr>
              <a:t>UAE Export</a:t>
            </a:r>
            <a:r>
              <a:rPr lang="en-US" b="0" baseline="0">
                <a:solidFill>
                  <a:sysClr val="windowText" lastClr="000000"/>
                </a:solidFill>
              </a:rPr>
              <a:t> Prices of LNG &amp; It's Products</a:t>
            </a:r>
            <a:endParaRPr lang="en-US" b="0">
              <a:solidFill>
                <a:sysClr val="windowText" lastClr="000000"/>
              </a:solidFill>
            </a:endParaRPr>
          </a:p>
        </c:rich>
      </c:tx>
      <c:layout/>
      <c:overlay val="0"/>
    </c:title>
    <c:autoTitleDeleted val="0"/>
    <c:view3D>
      <c:rotX val="15"/>
      <c:rotY val="34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'UAE Export Prices of  LNG'!$K$7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D99233"/>
            </a:solidFill>
            <a:scene3d>
              <a:camera prst="orthographicFront"/>
              <a:lightRig rig="threePt" dir="t"/>
            </a:scene3d>
            <a:sp3d>
              <a:bevelT prst="slope"/>
              <a:bevelB w="114300" prst="hardEdge"/>
            </a:sp3d>
          </c:spPr>
          <c:invertIfNegative val="0"/>
          <c:cat>
            <c:strRef>
              <c:f>'UAE Export Prices of  LNG'!$I$8:$I$11</c:f>
              <c:strCache>
                <c:ptCount val="4"/>
                <c:pt idx="0">
                  <c:v>الغاز الطبيعي المسال</c:v>
                </c:pt>
                <c:pt idx="1">
                  <c:v>بروبان </c:v>
                </c:pt>
                <c:pt idx="2">
                  <c:v>بيوتان</c:v>
                </c:pt>
                <c:pt idx="3">
                  <c:v>بنتان (+)</c:v>
                </c:pt>
              </c:strCache>
            </c:strRef>
          </c:cat>
          <c:val>
            <c:numRef>
              <c:f>'UAE Export Prices of  LNG'!$K$8:$K$11</c:f>
              <c:numCache>
                <c:formatCode>0.00</c:formatCode>
                <c:ptCount val="4"/>
                <c:pt idx="0">
                  <c:v>9.1723466407010701</c:v>
                </c:pt>
                <c:pt idx="1">
                  <c:v>8.6250527203711513</c:v>
                </c:pt>
                <c:pt idx="2">
                  <c:v>9.3307593307593315</c:v>
                </c:pt>
                <c:pt idx="3">
                  <c:v>9.9449851883199329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83-48C5-A3D5-55D3C2CC9110}"/>
            </c:ext>
          </c:extLst>
        </c:ser>
        <c:ser>
          <c:idx val="1"/>
          <c:order val="1"/>
          <c:tx>
            <c:strRef>
              <c:f>'UAE Export Prices of  LNG'!$L$7</c:f>
              <c:strCache>
                <c:ptCount val="1"/>
                <c:pt idx="0">
                  <c:v>2016</c:v>
                </c:pt>
              </c:strCache>
            </c:strRef>
          </c:tx>
          <c:spPr>
            <a:gradFill>
              <a:gsLst>
                <a:gs pos="0">
                  <a:srgbClr val="000000"/>
                </a:gs>
                <a:gs pos="20000">
                  <a:srgbClr val="000040"/>
                </a:gs>
                <a:gs pos="50000">
                  <a:srgbClr val="400040"/>
                </a:gs>
                <a:gs pos="75000">
                  <a:srgbClr val="8F0040"/>
                </a:gs>
                <a:gs pos="89999">
                  <a:srgbClr val="F27300"/>
                </a:gs>
                <a:gs pos="100000">
                  <a:srgbClr val="FFBF00"/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114300" prst="hardEdge"/>
              <a:bevelB w="114300" prst="artDeco"/>
            </a:sp3d>
          </c:spPr>
          <c:invertIfNegative val="0"/>
          <c:cat>
            <c:strRef>
              <c:f>'UAE Export Prices of  LNG'!$I$8:$I$11</c:f>
              <c:strCache>
                <c:ptCount val="4"/>
                <c:pt idx="0">
                  <c:v>الغاز الطبيعي المسال</c:v>
                </c:pt>
                <c:pt idx="1">
                  <c:v>بروبان </c:v>
                </c:pt>
                <c:pt idx="2">
                  <c:v>بيوتان</c:v>
                </c:pt>
                <c:pt idx="3">
                  <c:v>بنتان (+)</c:v>
                </c:pt>
              </c:strCache>
            </c:strRef>
          </c:cat>
          <c:val>
            <c:numRef>
              <c:f>'UAE Export Prices of  LNG'!$L$8:$L$11</c:f>
              <c:numCache>
                <c:formatCode>General</c:formatCode>
                <c:ptCount val="4"/>
                <c:pt idx="0">
                  <c:v>7.61</c:v>
                </c:pt>
                <c:pt idx="1">
                  <c:v>6.79</c:v>
                </c:pt>
                <c:pt idx="2">
                  <c:v>7.64</c:v>
                </c:pt>
                <c:pt idx="3">
                  <c:v>8.36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83-48C5-A3D5-55D3C2CC9110}"/>
            </c:ext>
          </c:extLst>
        </c:ser>
        <c:ser>
          <c:idx val="2"/>
          <c:order val="2"/>
          <c:tx>
            <c:strRef>
              <c:f>'UAE Export Prices of  LNG'!$M$7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cat>
            <c:strRef>
              <c:f>'UAE Export Prices of  LNG'!$I$8:$I$11</c:f>
              <c:strCache>
                <c:ptCount val="4"/>
                <c:pt idx="0">
                  <c:v>الغاز الطبيعي المسال</c:v>
                </c:pt>
                <c:pt idx="1">
                  <c:v>بروبان </c:v>
                </c:pt>
                <c:pt idx="2">
                  <c:v>بيوتان</c:v>
                </c:pt>
                <c:pt idx="3">
                  <c:v>بنتان (+)</c:v>
                </c:pt>
              </c:strCache>
            </c:strRef>
          </c:cat>
          <c:val>
            <c:numRef>
              <c:f>'UAE Export Prices of  LNG'!$M$8:$M$11</c:f>
              <c:numCache>
                <c:formatCode>0.00</c:formatCode>
                <c:ptCount val="4"/>
                <c:pt idx="0">
                  <c:v>7.789678675754625</c:v>
                </c:pt>
                <c:pt idx="1">
                  <c:v>9.6372838464782795</c:v>
                </c:pt>
                <c:pt idx="2">
                  <c:v>10.531960531960532</c:v>
                </c:pt>
                <c:pt idx="3">
                  <c:v>10.431654676258994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83-48C5-A3D5-55D3C2CC9110}"/>
            </c:ext>
          </c:extLst>
        </c:ser>
        <c:ser>
          <c:idx val="3"/>
          <c:order val="3"/>
          <c:tx>
            <c:strRef>
              <c:f>'UAE Export Prices of  LNG'!$N$7</c:f>
              <c:strCache>
                <c:ptCount val="1"/>
                <c:pt idx="0">
                  <c:v>2018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cat>
            <c:strRef>
              <c:f>'UAE Export Prices of  LNG'!$I$8:$I$11</c:f>
              <c:strCache>
                <c:ptCount val="4"/>
                <c:pt idx="0">
                  <c:v>الغاز الطبيعي المسال</c:v>
                </c:pt>
                <c:pt idx="1">
                  <c:v>بروبان </c:v>
                </c:pt>
                <c:pt idx="2">
                  <c:v>بيوتان</c:v>
                </c:pt>
                <c:pt idx="3">
                  <c:v>بنتان (+)</c:v>
                </c:pt>
              </c:strCache>
            </c:strRef>
          </c:cat>
          <c:val>
            <c:numRef>
              <c:f>'UAE Export Prices of  LNG'!$N$8:$N$11</c:f>
              <c:numCache>
                <c:formatCode>General</c:formatCode>
                <c:ptCount val="4"/>
                <c:pt idx="0">
                  <c:v>10.46</c:v>
                </c:pt>
                <c:pt idx="1">
                  <c:v>11.68</c:v>
                </c:pt>
                <c:pt idx="2" formatCode="0.00">
                  <c:v>11.294</c:v>
                </c:pt>
                <c:pt idx="3">
                  <c:v>13.08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83-48C5-A3D5-55D3C2CC9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5111168"/>
        <c:axId val="54998656"/>
        <c:axId val="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'UAE Export Prices of  LNG'!$O$7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'UAE Export Prices of  LNG'!$I$8:$I$11</c15:sqref>
                        </c15:formulaRef>
                      </c:ext>
                    </c:extLst>
                    <c:strCache>
                      <c:ptCount val="4"/>
                      <c:pt idx="0">
                        <c:v>الغاز الطبيعي المسال</c:v>
                      </c:pt>
                      <c:pt idx="1">
                        <c:v>بروبان </c:v>
                      </c:pt>
                      <c:pt idx="2">
                        <c:v>بيوتان</c:v>
                      </c:pt>
                      <c:pt idx="3">
                        <c:v>بنتان (+)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'UAE Export Prices of  LNG'!$O$8:$O$11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2483-48C5-A3D5-55D3C2CC9110}"/>
                  </c:ext>
                </c:extLst>
              </c15:ser>
            </c15:filteredBarSeries>
          </c:ext>
        </c:extLst>
      </c:bar3DChart>
      <c:catAx>
        <c:axId val="55111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4998656"/>
        <c:crosses val="autoZero"/>
        <c:auto val="1"/>
        <c:lblAlgn val="ctr"/>
        <c:lblOffset val="100"/>
        <c:noMultiLvlLbl val="0"/>
      </c:catAx>
      <c:valAx>
        <c:axId val="54998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rtl="1">
                  <a:defRPr/>
                </a:pPr>
                <a:r>
                  <a:rPr lang="en-US"/>
                  <a:t>$ \ Million</a:t>
                </a:r>
                <a:r>
                  <a:rPr lang="en-US" baseline="0"/>
                  <a:t> British Thermal Unit</a:t>
                </a:r>
                <a:endParaRPr lang="en-US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551111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200"/>
            </a:pPr>
            <a:r>
              <a:rPr lang="ar-AE" sz="1200"/>
              <a:t>القدرة المركبة (ميجاوات)</a:t>
            </a:r>
            <a:endParaRPr lang="en-US" sz="1200"/>
          </a:p>
          <a:p>
            <a:pPr>
              <a:defRPr lang="en-US" sz="1200"/>
            </a:pP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Installed Capacity (MW</a:t>
            </a:r>
            <a:r>
              <a:rPr lang="en-US" sz="1200"/>
              <a:t>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'Installed Capacity'!$B$7</c:f>
              <c:strCache>
                <c:ptCount val="1"/>
                <c:pt idx="0">
                  <c:v>DOE</c:v>
                </c:pt>
              </c:strCache>
            </c:strRef>
          </c:tx>
          <c:invertIfNegative val="0"/>
          <c:cat>
            <c:numRef>
              <c:f>'Installed Capacity'!$A$8:$A$12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'Installed Capacity'!$B$8:$B$12</c:f>
              <c:numCache>
                <c:formatCode>_-* #,##0_-;_-* #,##0\-;_-* "-"??_-;_-@_-</c:formatCode>
                <c:ptCount val="5"/>
                <c:pt idx="0">
                  <c:v>15546</c:v>
                </c:pt>
                <c:pt idx="1">
                  <c:v>15546</c:v>
                </c:pt>
                <c:pt idx="2">
                  <c:v>15220</c:v>
                </c:pt>
                <c:pt idx="3">
                  <c:v>16622</c:v>
                </c:pt>
                <c:pt idx="4">
                  <c:v>16682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70-4485-B728-3798A790C623}"/>
            </c:ext>
          </c:extLst>
        </c:ser>
        <c:ser>
          <c:idx val="1"/>
          <c:order val="1"/>
          <c:tx>
            <c:strRef>
              <c:f>'Installed Capacity'!$C$7</c:f>
              <c:strCache>
                <c:ptCount val="1"/>
                <c:pt idx="0">
                  <c:v>DEWA</c:v>
                </c:pt>
              </c:strCache>
            </c:strRef>
          </c:tx>
          <c:invertIfNegative val="0"/>
          <c:cat>
            <c:numRef>
              <c:f>'Installed Capacity'!$A$8:$A$12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'Installed Capacity'!$C$8:$C$12</c:f>
              <c:numCache>
                <c:formatCode>_-* #,##0_-;_-* #,##0\-;_-* "-"??_-;_-@_-</c:formatCode>
                <c:ptCount val="5"/>
                <c:pt idx="0">
                  <c:v>9656</c:v>
                </c:pt>
                <c:pt idx="1">
                  <c:v>9656</c:v>
                </c:pt>
                <c:pt idx="2">
                  <c:v>10000</c:v>
                </c:pt>
                <c:pt idx="3">
                  <c:v>10200</c:v>
                </c:pt>
                <c:pt idx="4">
                  <c:v>11100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70-4485-B728-3798A790C623}"/>
            </c:ext>
          </c:extLst>
        </c:ser>
        <c:ser>
          <c:idx val="2"/>
          <c:order val="2"/>
          <c:tx>
            <c:strRef>
              <c:f>'Installed Capacity'!$D$7</c:f>
              <c:strCache>
                <c:ptCount val="1"/>
                <c:pt idx="0">
                  <c:v>SEWA</c:v>
                </c:pt>
              </c:strCache>
            </c:strRef>
          </c:tx>
          <c:invertIfNegative val="0"/>
          <c:cat>
            <c:numRef>
              <c:f>'Installed Capacity'!$A$8:$A$12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'Installed Capacity'!$D$8:$D$12</c:f>
              <c:numCache>
                <c:formatCode>_-* #,##0_-;_-* #,##0\-;_-* "-"??_-;_-@_-</c:formatCode>
                <c:ptCount val="5"/>
                <c:pt idx="0">
                  <c:v>2894.2</c:v>
                </c:pt>
                <c:pt idx="1">
                  <c:v>2840</c:v>
                </c:pt>
                <c:pt idx="2">
                  <c:v>2838.16</c:v>
                </c:pt>
                <c:pt idx="3">
                  <c:v>2846</c:v>
                </c:pt>
                <c:pt idx="4">
                  <c:v>2662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70-4485-B728-3798A790C623}"/>
            </c:ext>
          </c:extLst>
        </c:ser>
        <c:ser>
          <c:idx val="3"/>
          <c:order val="3"/>
          <c:tx>
            <c:strRef>
              <c:f>'Installed Capacity'!$E$7</c:f>
              <c:strCache>
                <c:ptCount val="1"/>
                <c:pt idx="0">
                  <c:v>FEWA</c:v>
                </c:pt>
              </c:strCache>
            </c:strRef>
          </c:tx>
          <c:invertIfNegative val="0"/>
          <c:cat>
            <c:numRef>
              <c:f>'Installed Capacity'!$A$8:$A$12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'Installed Capacity'!$E$8:$E$12</c:f>
              <c:numCache>
                <c:formatCode>_-* #,##0_-;_-* #,##0\-;_-* "-"??_-;_-@_-</c:formatCode>
                <c:ptCount val="5"/>
                <c:pt idx="0">
                  <c:v>733</c:v>
                </c:pt>
                <c:pt idx="1">
                  <c:v>703</c:v>
                </c:pt>
                <c:pt idx="2">
                  <c:v>703</c:v>
                </c:pt>
                <c:pt idx="3">
                  <c:v>703</c:v>
                </c:pt>
                <c:pt idx="4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70-4485-B728-3798A790C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7358592"/>
        <c:axId val="156442624"/>
      </c:barChart>
      <c:catAx>
        <c:axId val="11735859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 sz="800"/>
            </a:pPr>
            <a:endParaRPr lang="en-US"/>
          </a:p>
        </c:txPr>
        <c:crossAx val="156442624"/>
        <c:crosses val="autoZero"/>
        <c:auto val="1"/>
        <c:lblAlgn val="ctr"/>
        <c:lblOffset val="100"/>
        <c:noMultiLvlLbl val="0"/>
      </c:catAx>
      <c:valAx>
        <c:axId val="156442624"/>
        <c:scaling>
          <c:orientation val="minMax"/>
        </c:scaling>
        <c:delete val="0"/>
        <c:axPos val="r"/>
        <c:majorGridlines/>
        <c:numFmt formatCode="_-* #,##0_-;_-* #,##0\-;_-* &quot;-&quot;??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n-US" sz="800"/>
            </a:pPr>
            <a:endParaRPr lang="en-US"/>
          </a:p>
        </c:txPr>
        <c:crossAx val="1173585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209834452608388"/>
          <c:y val="0.85390460879435826"/>
          <c:w val="0.68125516208739789"/>
          <c:h val="0.12163380296158567"/>
        </c:manualLayout>
      </c:layout>
      <c:overlay val="0"/>
      <c:txPr>
        <a:bodyPr/>
        <a:lstStyle/>
        <a:p>
          <a:pPr>
            <a:defRPr lang="en-US"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ar-AE" sz="1400"/>
              <a:t>الطاقة الكهربائية المولدة (جيجا وات.ساعة)</a:t>
            </a:r>
            <a:endParaRPr lang="en-US" sz="1400"/>
          </a:p>
          <a:p>
            <a:pPr>
              <a:defRPr sz="1400"/>
            </a:pPr>
            <a:r>
              <a:rPr lang="en-US" sz="1400"/>
              <a:t>Energy Generation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'Electricity Generation'!$B$7</c:f>
              <c:strCache>
                <c:ptCount val="1"/>
                <c:pt idx="0">
                  <c:v>DOE</c:v>
                </c:pt>
              </c:strCache>
            </c:strRef>
          </c:tx>
          <c:invertIfNegative val="0"/>
          <c:cat>
            <c:numRef>
              <c:f>'Electricity Generation'!$A$8:$A$12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'Electricity Generation'!$B$8:$B$12</c:f>
              <c:numCache>
                <c:formatCode>_-* #,##0_-;_-* #,##0\-;_-* "-"??_-;_-@_-</c:formatCode>
                <c:ptCount val="5"/>
                <c:pt idx="0">
                  <c:v>65492</c:v>
                </c:pt>
                <c:pt idx="1">
                  <c:v>70847</c:v>
                </c:pt>
                <c:pt idx="2">
                  <c:v>79769</c:v>
                </c:pt>
                <c:pt idx="3">
                  <c:v>80527</c:v>
                </c:pt>
                <c:pt idx="4">
                  <c:v>83006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F-4208-B22A-3CEBE2C9033B}"/>
            </c:ext>
          </c:extLst>
        </c:ser>
        <c:ser>
          <c:idx val="1"/>
          <c:order val="1"/>
          <c:tx>
            <c:strRef>
              <c:f>'Electricity Generation'!$C$7</c:f>
              <c:strCache>
                <c:ptCount val="1"/>
                <c:pt idx="0">
                  <c:v>DEWA</c:v>
                </c:pt>
              </c:strCache>
            </c:strRef>
          </c:tx>
          <c:invertIfNegative val="0"/>
          <c:cat>
            <c:numRef>
              <c:f>'Electricity Generation'!$A$8:$A$12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'Electricity Generation'!$C$8:$C$12</c:f>
              <c:numCache>
                <c:formatCode>_-* #,##0_-;_-* #,##0\-;_-* "-"??_-;_-@_-</c:formatCode>
                <c:ptCount val="5"/>
                <c:pt idx="0">
                  <c:v>37478</c:v>
                </c:pt>
                <c:pt idx="1">
                  <c:v>39599</c:v>
                </c:pt>
                <c:pt idx="2">
                  <c:v>42006</c:v>
                </c:pt>
                <c:pt idx="3">
                  <c:v>43092</c:v>
                </c:pt>
                <c:pt idx="4">
                  <c:v>45162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DF-4208-B22A-3CEBE2C9033B}"/>
            </c:ext>
          </c:extLst>
        </c:ser>
        <c:ser>
          <c:idx val="2"/>
          <c:order val="2"/>
          <c:tx>
            <c:strRef>
              <c:f>'Electricity Generation'!$D$7</c:f>
              <c:strCache>
                <c:ptCount val="1"/>
                <c:pt idx="0">
                  <c:v>SEWA</c:v>
                </c:pt>
              </c:strCache>
            </c:strRef>
          </c:tx>
          <c:invertIfNegative val="0"/>
          <c:cat>
            <c:numRef>
              <c:f>'Electricity Generation'!$A$8:$A$12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'Electricity Generation'!$D$8:$D$12</c:f>
              <c:numCache>
                <c:formatCode>_-* #,##0_-;_-* #,##0\-;_-* "-"??_-;_-@_-</c:formatCode>
                <c:ptCount val="5"/>
                <c:pt idx="0">
                  <c:v>5428.1</c:v>
                </c:pt>
                <c:pt idx="1">
                  <c:v>5682.77</c:v>
                </c:pt>
                <c:pt idx="2">
                  <c:v>5433</c:v>
                </c:pt>
                <c:pt idx="3">
                  <c:v>5684.7644250000003</c:v>
                </c:pt>
                <c:pt idx="4">
                  <c:v>5899.34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DF-4208-B22A-3CEBE2C9033B}"/>
            </c:ext>
          </c:extLst>
        </c:ser>
        <c:ser>
          <c:idx val="3"/>
          <c:order val="3"/>
          <c:tx>
            <c:strRef>
              <c:f>'Electricity Generation'!$E$7</c:f>
              <c:strCache>
                <c:ptCount val="1"/>
                <c:pt idx="0">
                  <c:v>FEWA</c:v>
                </c:pt>
              </c:strCache>
            </c:strRef>
          </c:tx>
          <c:invertIfNegative val="0"/>
          <c:cat>
            <c:numRef>
              <c:f>'Electricity Generation'!$A$8:$A$12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'Electricity Generation'!$E$8:$E$12</c:f>
              <c:numCache>
                <c:formatCode>_-* #,##0_-;_-* #,##0\-;_-* "-"??_-;_-@_-</c:formatCode>
                <c:ptCount val="5"/>
                <c:pt idx="0">
                  <c:v>1580.6</c:v>
                </c:pt>
                <c:pt idx="1">
                  <c:v>399.45899999999995</c:v>
                </c:pt>
                <c:pt idx="2">
                  <c:v>157.54999999999998</c:v>
                </c:pt>
                <c:pt idx="3">
                  <c:v>292.53599999999994</c:v>
                </c:pt>
                <c:pt idx="4">
                  <c:v>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DF-4208-B22A-3CEBE2C90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7359104"/>
        <c:axId val="105648064"/>
      </c:barChart>
      <c:catAx>
        <c:axId val="1173591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crossAx val="105648064"/>
        <c:crosses val="autoZero"/>
        <c:auto val="1"/>
        <c:lblAlgn val="ctr"/>
        <c:lblOffset val="100"/>
        <c:noMultiLvlLbl val="0"/>
      </c:catAx>
      <c:valAx>
        <c:axId val="105648064"/>
        <c:scaling>
          <c:orientation val="minMax"/>
        </c:scaling>
        <c:delete val="0"/>
        <c:axPos val="r"/>
        <c:majorGridlines/>
        <c:numFmt formatCode="_-* #,##0_-;_-* #,##0\-;_-* &quot;-&quot;??_-;_-@_-" sourceLinked="1"/>
        <c:majorTickMark val="none"/>
        <c:minorTickMark val="none"/>
        <c:tickLblPos val="nextTo"/>
        <c:crossAx val="1173591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AE" sz="1200"/>
              <a:t>الطاقة</a:t>
            </a:r>
            <a:r>
              <a:rPr lang="en-US" sz="1200"/>
              <a:t> </a:t>
            </a:r>
            <a:r>
              <a:rPr lang="ar-AE" sz="1200"/>
              <a:t>الكهربائية المستهلكة (جيجا وات</a:t>
            </a:r>
            <a:r>
              <a:rPr lang="en-US" sz="1200"/>
              <a:t>.</a:t>
            </a:r>
            <a:r>
              <a:rPr lang="ar-AE" sz="1200"/>
              <a:t>ساعة)</a:t>
            </a:r>
            <a:endParaRPr lang="en-US" sz="1200"/>
          </a:p>
          <a:p>
            <a:pPr>
              <a:defRPr sz="1200"/>
            </a:pPr>
            <a:r>
              <a:rPr lang="en-US" sz="1200"/>
              <a:t>Energy Consumption (GWH)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'Electricity Consumption'!$F$7:$F$8</c:f>
              <c:strCache>
                <c:ptCount val="2"/>
                <c:pt idx="0">
                  <c:v>اجمالي الكهرباء المستهلكة</c:v>
                </c:pt>
                <c:pt idx="1">
                  <c:v>Total Consumed Electricity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'Electricity Consumption'!$A$9:$A$11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'Electricity Consumption'!$F$9:$F$11</c:f>
              <c:numCache>
                <c:formatCode>#,##0.00</c:formatCode>
                <c:ptCount val="3"/>
                <c:pt idx="0">
                  <c:v>121574.3</c:v>
                </c:pt>
                <c:pt idx="1">
                  <c:v>126333.6</c:v>
                </c:pt>
                <c:pt idx="2">
                  <c:v>127561.2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F-432D-80AF-5230C236C1E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64020224"/>
        <c:axId val="10565036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'Electricity Consumption'!$G$7:$G$8</c15:sqref>
                        </c15:formulaRef>
                      </c:ext>
                    </c:extLst>
                    <c:strCache>
                      <c:ptCount val="2"/>
                      <c:pt idx="0">
                        <c:v>اجمالي الكهرباء المستهلكة</c:v>
                      </c:pt>
                      <c:pt idx="1">
                        <c:v>Total Consumed Electricity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'Electricity Consumption'!$A$9:$A$11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'Electricity Consumption'!$G$9:$G$11</c15:sqref>
                        </c15:formulaRef>
                      </c:ext>
                    </c:extLst>
                    <c:numCache>
                      <c:formatCode>#,##0.00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C30F-432D-80AF-5230C236C1EA}"/>
                  </c:ext>
                </c:extLst>
              </c15:ser>
            </c15:filteredBarSeries>
          </c:ext>
        </c:extLst>
      </c:barChart>
      <c:catAx>
        <c:axId val="1640202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50368"/>
        <c:crosses val="autoZero"/>
        <c:auto val="1"/>
        <c:lblAlgn val="ctr"/>
        <c:lblOffset val="100"/>
        <c:noMultiLvlLbl val="0"/>
      </c:catAx>
      <c:valAx>
        <c:axId val="1056503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020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ar-AE" sz="1400"/>
              <a:t>الحمل الأقصى (ميجا وات)</a:t>
            </a:r>
            <a:endParaRPr lang="en-US" sz="1400"/>
          </a:p>
          <a:p>
            <a:pPr>
              <a:defRPr sz="1400"/>
            </a:pPr>
            <a:r>
              <a:rPr lang="en-US" sz="1400"/>
              <a:t>Peak Load (MW)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'Peak Load'!$C$7</c:f>
              <c:strCache>
                <c:ptCount val="1"/>
                <c:pt idx="0">
                  <c:v>DOE</c:v>
                </c:pt>
              </c:strCache>
            </c:strRef>
          </c:tx>
          <c:cat>
            <c:numRef>
              <c:f>'Peak Load'!$B$8:$B$12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'Peak Load'!$C$8:$C$12</c:f>
              <c:numCache>
                <c:formatCode>_-* #,##0_-;_-* #,##0\-;_-* "-"??_-;_-@_-</c:formatCode>
                <c:ptCount val="5"/>
                <c:pt idx="0">
                  <c:v>8983</c:v>
                </c:pt>
                <c:pt idx="1">
                  <c:v>10172</c:v>
                </c:pt>
                <c:pt idx="2">
                  <c:v>10518</c:v>
                </c:pt>
                <c:pt idx="3">
                  <c:v>10876</c:v>
                </c:pt>
                <c:pt idx="4">
                  <c:v>11080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0-4A4A-9E0E-968AAA018CD7}"/>
            </c:ext>
          </c:extLst>
        </c:ser>
        <c:ser>
          <c:idx val="1"/>
          <c:order val="1"/>
          <c:tx>
            <c:strRef>
              <c:f>'Peak Load'!$D$7</c:f>
              <c:strCache>
                <c:ptCount val="1"/>
                <c:pt idx="0">
                  <c:v>DEWA</c:v>
                </c:pt>
              </c:strCache>
            </c:strRef>
          </c:tx>
          <c:cat>
            <c:numRef>
              <c:f>'Peak Load'!$B$8:$B$12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'Peak Load'!$D$8:$D$12</c:f>
              <c:numCache>
                <c:formatCode>_-* #,##0_-;_-* #,##0\-;_-* "-"??_-;_-@_-</c:formatCode>
                <c:ptCount val="5"/>
                <c:pt idx="0">
                  <c:v>7233</c:v>
                </c:pt>
                <c:pt idx="1">
                  <c:v>7696</c:v>
                </c:pt>
                <c:pt idx="2">
                  <c:v>7982</c:v>
                </c:pt>
                <c:pt idx="3">
                  <c:v>8232</c:v>
                </c:pt>
                <c:pt idx="4">
                  <c:v>8507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0-4A4A-9E0E-968AAA018CD7}"/>
            </c:ext>
          </c:extLst>
        </c:ser>
        <c:ser>
          <c:idx val="2"/>
          <c:order val="2"/>
          <c:tx>
            <c:strRef>
              <c:f>'Peak Load'!$E$7</c:f>
              <c:strCache>
                <c:ptCount val="1"/>
                <c:pt idx="0">
                  <c:v>SEWA</c:v>
                </c:pt>
              </c:strCache>
            </c:strRef>
          </c:tx>
          <c:cat>
            <c:numRef>
              <c:f>'Peak Load'!$B$8:$B$12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'Peak Load'!$E$8:$E$12</c:f>
              <c:numCache>
                <c:formatCode>_-* #,##0_-;_-* #,##0\-;_-* "-"??_-;_-@_-</c:formatCode>
                <c:ptCount val="5"/>
                <c:pt idx="0">
                  <c:v>2150</c:v>
                </c:pt>
                <c:pt idx="1">
                  <c:v>2340</c:v>
                </c:pt>
                <c:pt idx="2">
                  <c:v>2390.1999999999998</c:v>
                </c:pt>
                <c:pt idx="3">
                  <c:v>2424</c:v>
                </c:pt>
                <c:pt idx="4">
                  <c:v>2355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10-4A4A-9E0E-968AAA018CD7}"/>
            </c:ext>
          </c:extLst>
        </c:ser>
        <c:ser>
          <c:idx val="3"/>
          <c:order val="3"/>
          <c:tx>
            <c:strRef>
              <c:f>'Peak Load'!$F$7</c:f>
              <c:strCache>
                <c:ptCount val="1"/>
                <c:pt idx="0">
                  <c:v>FEWA</c:v>
                </c:pt>
              </c:strCache>
            </c:strRef>
          </c:tx>
          <c:cat>
            <c:numRef>
              <c:f>'Peak Load'!$B$8:$B$12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'Peak Load'!$F$8:$F$12</c:f>
              <c:numCache>
                <c:formatCode>_-* #,##0_-;_-* #,##0\-;_-* "-"??_-;_-@_-</c:formatCode>
                <c:ptCount val="5"/>
                <c:pt idx="0">
                  <c:v>2157</c:v>
                </c:pt>
                <c:pt idx="1">
                  <c:v>2373</c:v>
                </c:pt>
                <c:pt idx="2">
                  <c:v>2566</c:v>
                </c:pt>
                <c:pt idx="3">
                  <c:v>2760</c:v>
                </c:pt>
                <c:pt idx="4">
                  <c:v>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10-4A4A-9E0E-968AAA01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297024"/>
        <c:axId val="109806144"/>
      </c:lineChart>
      <c:catAx>
        <c:axId val="1752970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crossAx val="109806144"/>
        <c:crosses val="autoZero"/>
        <c:auto val="1"/>
        <c:lblAlgn val="ctr"/>
        <c:lblOffset val="100"/>
        <c:noMultiLvlLbl val="0"/>
      </c:catAx>
      <c:valAx>
        <c:axId val="109806144"/>
        <c:scaling>
          <c:orientation val="minMax"/>
        </c:scaling>
        <c:delete val="0"/>
        <c:axPos val="r"/>
        <c:majorGridlines/>
        <c:numFmt formatCode="_-* #,##0_-;_-* #,##0\-;_-* &quot;-&quot;??_-;_-@_-" sourceLinked="1"/>
        <c:majorTickMark val="none"/>
        <c:minorTickMark val="none"/>
        <c:tickLblPos val="nextTo"/>
        <c:crossAx val="1752970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 orientation="portrait"/>
    <c:legacyDrawingHF r:id="rId1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ar-AE" sz="1200"/>
              <a:t>مقارنة نسب</a:t>
            </a:r>
            <a:r>
              <a:rPr lang="ar-AE" sz="1200" baseline="0"/>
              <a:t> عدد المشتركين لجهات الكهرباء عام 2013</a:t>
            </a:r>
            <a:endParaRPr lang="en-US" sz="12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1"/>
            <c:bubble3D val="0"/>
            <c:explosion val="17"/>
            <c:extLst>
              <c:ext xmlns:c16="http://schemas.microsoft.com/office/drawing/2014/chart" uri="{C3380CC4-5D6E-409C-BE32-E72D297353CC}">
                <c16:uniqueId val="{00000001-34A4-4387-9CA9-3C47207CDA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'[2]عدد المشتركين للكهرباء'!$B$7:$E$7</c:f>
              <c:strCache>
                <c:ptCount val="4"/>
                <c:pt idx="0">
                  <c:v>هيئة مياه وكهرباء أبوظبي  ADWEA</c:v>
                </c:pt>
                <c:pt idx="1">
                  <c:v>هيئة كهرباء ومياه دبي  DEWA</c:v>
                </c:pt>
                <c:pt idx="2">
                  <c:v>هيئة كهرباء ومياه الشارقة  SEWA</c:v>
                </c:pt>
                <c:pt idx="3">
                  <c:v>الهيئة الإتحادية للكهرباء والماء  FEWA</c:v>
                </c:pt>
              </c:strCache>
            </c:strRef>
          </c:cat>
          <c:val>
            <c:numRef>
              <c:f>'[2]عدد المشتركين للكهرباء'!$B$9:$E$9</c:f>
              <c:numCache>
                <c:formatCode>General</c:formatCode>
                <c:ptCount val="4"/>
                <c:pt idx="0">
                  <c:v>459648</c:v>
                </c:pt>
                <c:pt idx="1">
                  <c:v>652200</c:v>
                </c:pt>
                <c:pt idx="2">
                  <c:v>377794</c:v>
                </c:pt>
                <c:pt idx="3">
                  <c:v>255814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A4-4387-9CA9-3C47207CDA4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ar-AE" sz="800"/>
              <a:t>مساهمة</a:t>
            </a:r>
            <a:r>
              <a:rPr lang="ar-AE" sz="800" baseline="0"/>
              <a:t> الصادرات البترولية في إجمالي الصادرات وإعادة التصدير في دولة الإمارات العربية المتحدة</a:t>
            </a:r>
            <a:endParaRPr lang="en-US" sz="800" baseline="0"/>
          </a:p>
          <a:p>
            <a:pPr>
              <a:defRPr sz="800"/>
            </a:pPr>
            <a:r>
              <a:rPr lang="ar-AE" sz="800" baseline="0"/>
              <a:t>2018</a:t>
            </a:r>
          </a:p>
          <a:p>
            <a:pPr>
              <a:defRPr sz="800"/>
            </a:pPr>
            <a:r>
              <a:rPr lang="en-US" sz="800" baseline="0"/>
              <a:t>The Contribution of Petroleum Export in Total Export &amp; Re-export in UAE</a:t>
            </a:r>
            <a:endParaRPr lang="en-US" sz="800"/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explosion val="25"/>
          <c:dPt>
            <c:idx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1-A2D5-4348-96CE-61324FEEC5F7}"/>
              </c:ext>
            </c:extLst>
          </c:dPt>
          <c:dPt>
            <c:idx val="1"/>
            <c:bubble3D val="0"/>
            <c:spPr>
              <a:solidFill>
                <a:srgbClr val="D2AF18"/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3-A2D5-4348-96CE-61324FEEC5F7}"/>
              </c:ext>
            </c:extLst>
          </c:dPt>
          <c:dLbls>
            <c:dLbl>
              <c:idx val="0"/>
              <c:layout>
                <c:manualLayout>
                  <c:x val="0.10088432658719047"/>
                  <c:y val="9.8187127656519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2D5-4348-96CE-61324FEEC5F7}"/>
                </c:ext>
              </c:extLst>
            </c:dLbl>
            <c:dLbl>
              <c:idx val="1"/>
              <c:layout>
                <c:manualLayout>
                  <c:x val="-0.12890775063918783"/>
                  <c:y val="-9.35115501490662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2D5-4348-96CE-61324FEEC5F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Droid Arabic Kufi" panose="020B0606030804020204" pitchFamily="34" charset="0"/>
                    <a:cs typeface="Droid Arabic Kufi" panose="020B0606030804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'Contribution of Petr. in export'!$M$8:$M$9</c:f>
              <c:strCache>
                <c:ptCount val="2"/>
                <c:pt idx="0">
                  <c:v>الصادرات البترولية </c:v>
                </c:pt>
                <c:pt idx="1">
                  <c:v>الصادرات غير بترولية وإعادة التصدير </c:v>
                </c:pt>
              </c:strCache>
            </c:strRef>
          </c:cat>
          <c:val>
            <c:numRef>
              <c:f>'Contribution of Petr. in export'!$N$8:$N$9</c:f>
              <c:numCache>
                <c:formatCode>General</c:formatCode>
                <c:ptCount val="2"/>
                <c:pt idx="0">
                  <c:v>232.1</c:v>
                </c:pt>
                <c:pt idx="1">
                  <c:v>931.8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D5-4348-96CE-61324FEEC5F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ar-AE" sz="1400"/>
              <a:t>عدد المشتركين الكهرباء
</a:t>
            </a:r>
            <a:r>
              <a:rPr lang="en-US" sz="1400"/>
              <a:t>Number of Consumers Electricity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'Number of Consumers Electrcity'!$M$7</c:f>
              <c:strCache>
                <c:ptCount val="1"/>
                <c:pt idx="0">
                  <c:v>DOE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'Number of Consumers Electrcity'!$L$8:$L$12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'Number of Consumers Electrcity'!$M$8:$M$12</c:f>
              <c:numCache>
                <c:formatCode>_-* #,##0_-;_-* #,##0\-;_-* "-"??_-;_-@_-</c:formatCode>
                <c:ptCount val="5"/>
                <c:pt idx="0">
                  <c:v>474934</c:v>
                </c:pt>
                <c:pt idx="1">
                  <c:v>487139</c:v>
                </c:pt>
                <c:pt idx="2">
                  <c:v>499646</c:v>
                </c:pt>
                <c:pt idx="3">
                  <c:v>526099</c:v>
                </c:pt>
                <c:pt idx="4">
                  <c:v>531951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3-46F3-B3CB-B1E85554C3F4}"/>
            </c:ext>
          </c:extLst>
        </c:ser>
        <c:ser>
          <c:idx val="1"/>
          <c:order val="1"/>
          <c:tx>
            <c:strRef>
              <c:f>'Number of Consumers Electrcity'!$N$7</c:f>
              <c:strCache>
                <c:ptCount val="1"/>
                <c:pt idx="0">
                  <c:v>DEWA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'Number of Consumers Electrcity'!$L$8:$L$12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'Number of Consumers Electrcity'!$N$8:$N$12</c:f>
              <c:numCache>
                <c:formatCode>_-* #,##0_-;_-* #,##0\-;_-* "-"??_-;_-@_-</c:formatCode>
                <c:ptCount val="5"/>
                <c:pt idx="0">
                  <c:v>677751</c:v>
                </c:pt>
                <c:pt idx="1">
                  <c:v>708148</c:v>
                </c:pt>
                <c:pt idx="2">
                  <c:v>752505</c:v>
                </c:pt>
                <c:pt idx="3">
                  <c:v>796764</c:v>
                </c:pt>
                <c:pt idx="4">
                  <c:v>844216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3-46F3-B3CB-B1E85554C3F4}"/>
            </c:ext>
          </c:extLst>
        </c:ser>
        <c:ser>
          <c:idx val="2"/>
          <c:order val="2"/>
          <c:tx>
            <c:strRef>
              <c:f>'Number of Consumers Electrcity'!$O$7</c:f>
              <c:strCache>
                <c:ptCount val="1"/>
                <c:pt idx="0">
                  <c:v>SEWA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'Number of Consumers Electrcity'!$L$8:$L$12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'Number of Consumers Electrcity'!$O$8:$O$12</c:f>
              <c:numCache>
                <c:formatCode>_-* #,##0_-;_-* #,##0\-;_-* "-"??_-;_-@_-</c:formatCode>
                <c:ptCount val="5"/>
                <c:pt idx="0">
                  <c:v>356053</c:v>
                </c:pt>
                <c:pt idx="1">
                  <c:v>365333</c:v>
                </c:pt>
                <c:pt idx="2">
                  <c:v>373460</c:v>
                </c:pt>
                <c:pt idx="3">
                  <c:v>378711</c:v>
                </c:pt>
                <c:pt idx="4">
                  <c:v>375453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93-46F3-B3CB-B1E85554C3F4}"/>
            </c:ext>
          </c:extLst>
        </c:ser>
        <c:ser>
          <c:idx val="3"/>
          <c:order val="3"/>
          <c:tx>
            <c:strRef>
              <c:f>'Number of Consumers Electrcity'!$P$7</c:f>
              <c:strCache>
                <c:ptCount val="1"/>
                <c:pt idx="0">
                  <c:v>FEWA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'Number of Consumers Electrcity'!$L$8:$L$12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'Number of Consumers Electrcity'!$P$8:$P$12</c:f>
              <c:numCache>
                <c:formatCode>_(* #,##0_);_(* \(#,##0\);_(* "-"??_);_(@_)</c:formatCode>
                <c:ptCount val="5"/>
                <c:pt idx="0" formatCode="_-* #,##0_-;_-* #,##0\-;_-* &quot;-&quot;??_-;_-@_-">
                  <c:v>278325</c:v>
                </c:pt>
                <c:pt idx="1">
                  <c:v>315399</c:v>
                </c:pt>
                <c:pt idx="2">
                  <c:v>331169</c:v>
                </c:pt>
                <c:pt idx="3">
                  <c:v>331256</c:v>
                </c:pt>
                <c:pt idx="4">
                  <c:v>335336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3-46F3-B3CB-B1E85554C3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78888704"/>
        <c:axId val="101254272"/>
      </c:barChart>
      <c:catAx>
        <c:axId val="17888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1254272"/>
        <c:crosses val="autoZero"/>
        <c:auto val="1"/>
        <c:lblAlgn val="ctr"/>
        <c:lblOffset val="100"/>
        <c:noMultiLvlLbl val="0"/>
      </c:catAx>
      <c:valAx>
        <c:axId val="101254272"/>
        <c:scaling>
          <c:orientation val="minMax"/>
        </c:scaling>
        <c:delete val="0"/>
        <c:axPos val="l"/>
        <c:numFmt formatCode="_-* #,##0_-;_-* #,##0\-;_-* &quot;-&quot;??_-;_-@_-" sourceLinked="1"/>
        <c:majorTickMark val="none"/>
        <c:minorTickMark val="none"/>
        <c:tickLblPos val="nextTo"/>
        <c:crossAx val="1788887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 w="9525">
      <a:solidFill>
        <a:sysClr val="windowText" lastClr="000000">
          <a:lumMod val="25000"/>
          <a:lumOff val="75000"/>
        </a:sysClr>
      </a:solidFill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200"/>
            </a:pPr>
            <a:r>
              <a:rPr lang="ar-AE" sz="1200"/>
              <a:t>الطاقة السنوية المصدرة من أبوظبي</a:t>
            </a:r>
          </a:p>
          <a:p>
            <a:pPr>
              <a:defRPr lang="en-US" sz="1200"/>
            </a:pPr>
            <a:r>
              <a:rPr lang="en-US" sz="1200"/>
              <a:t>Yearly Energy Export From Abu Dhabi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'Yearly Energy Export'!$B$7</c:f>
              <c:strCache>
                <c:ptCount val="1"/>
                <c:pt idx="0">
                  <c:v>هيئة كهرباء ومياه الشارقة  SEWA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'Yearly Energy Export'!$A$8:$A$11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'Yearly Energy Export'!$B$8:$B$11</c:f>
              <c:numCache>
                <c:formatCode>_-* #,##0_-;_-* #,##0\-;_-* "-"??_-;_-@_-</c:formatCode>
                <c:ptCount val="4"/>
                <c:pt idx="0">
                  <c:v>5542</c:v>
                </c:pt>
                <c:pt idx="1">
                  <c:v>6852</c:v>
                </c:pt>
                <c:pt idx="2">
                  <c:v>6719</c:v>
                </c:pt>
                <c:pt idx="3">
                  <c:v>6928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1A-488C-B696-53E03685E281}"/>
            </c:ext>
          </c:extLst>
        </c:ser>
        <c:ser>
          <c:idx val="2"/>
          <c:order val="1"/>
          <c:tx>
            <c:strRef>
              <c:f>'Yearly Energy Export'!$C$7</c:f>
              <c:strCache>
                <c:ptCount val="1"/>
                <c:pt idx="0">
                  <c:v>الهيئة الإتحادية للكهرباء والماء  FEWA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'Yearly Energy Export'!$A$8:$A$11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'Yearly Energy Export'!$C$8:$C$11</c:f>
              <c:numCache>
                <c:formatCode>_-* #,##0_-;_-* #,##0\-;_-* "-"??_-;_-@_-</c:formatCode>
                <c:ptCount val="4"/>
                <c:pt idx="0">
                  <c:v>11080</c:v>
                </c:pt>
                <c:pt idx="1">
                  <c:v>12587</c:v>
                </c:pt>
                <c:pt idx="2">
                  <c:v>13236</c:v>
                </c:pt>
                <c:pt idx="3">
                  <c:v>13966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1A-488C-B696-53E03685E2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79339264"/>
        <c:axId val="101259456"/>
      </c:barChart>
      <c:catAx>
        <c:axId val="1793392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 sz="800"/>
            </a:pPr>
            <a:endParaRPr lang="en-US"/>
          </a:p>
        </c:txPr>
        <c:crossAx val="101259456"/>
        <c:crosses val="autoZero"/>
        <c:auto val="1"/>
        <c:lblAlgn val="ctr"/>
        <c:lblOffset val="100"/>
        <c:noMultiLvlLbl val="0"/>
      </c:catAx>
      <c:valAx>
        <c:axId val="10125945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lang="en-US" sz="800"/>
                </a:pPr>
                <a:r>
                  <a:rPr lang="ar-AE" sz="800"/>
                  <a:t>جيجاوات/ساعة</a:t>
                </a:r>
                <a:endParaRPr lang="en-US" sz="800"/>
              </a:p>
            </c:rich>
          </c:tx>
          <c:layout/>
          <c:overlay val="0"/>
        </c:title>
        <c:numFmt formatCode="_-* #,##0_-;_-* #,##0\-;_-* &quot;-&quot;??_-;_-@_-" sourceLinked="1"/>
        <c:majorTickMark val="none"/>
        <c:minorTickMark val="none"/>
        <c:tickLblPos val="nextTo"/>
        <c:txPr>
          <a:bodyPr/>
          <a:lstStyle/>
          <a:p>
            <a:pPr>
              <a:defRPr lang="en-US" sz="800"/>
            </a:pPr>
            <a:endParaRPr lang="en-US"/>
          </a:p>
        </c:txPr>
        <c:crossAx val="17933926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lang="en-US"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AE"/>
              <a:t>القدرة المركبة للطاقة النظيفة </a:t>
            </a:r>
          </a:p>
          <a:p>
            <a:pPr>
              <a:defRPr/>
            </a:pPr>
            <a:r>
              <a:rPr lang="en-US"/>
              <a:t>Clean Energy Installed Capacity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'Clean Energy Installed Capacity'!$B$9</c:f>
              <c:strCache>
                <c:ptCount val="1"/>
                <c:pt idx="0">
                  <c:v>القدرة المركبة للطاقة النظيفة (ميجاوات)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'Clean Energy Installed Capacity'!$C$8:$H$8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'Clean Energy Installed Capacity'!$C$9:$H$9</c:f>
              <c:numCache>
                <c:formatCode>General</c:formatCode>
                <c:ptCount val="6"/>
                <c:pt idx="0">
                  <c:v>123</c:v>
                </c:pt>
                <c:pt idx="1">
                  <c:v>130</c:v>
                </c:pt>
                <c:pt idx="2">
                  <c:v>138</c:v>
                </c:pt>
                <c:pt idx="3">
                  <c:v>145</c:v>
                </c:pt>
                <c:pt idx="4">
                  <c:v>352</c:v>
                </c:pt>
                <c:pt idx="5">
                  <c:v>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8-49EC-80F5-05678B0E6B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6936944"/>
        <c:axId val="301266816"/>
      </c:barChart>
      <c:catAx>
        <c:axId val="32693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266816"/>
        <c:crosses val="autoZero"/>
        <c:auto val="1"/>
        <c:lblAlgn val="ctr"/>
        <c:lblOffset val="100"/>
        <c:noMultiLvlLbl val="0"/>
      </c:catAx>
      <c:valAx>
        <c:axId val="30126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r-AE"/>
                  <a:t>ميجاوات</a:t>
                </a:r>
                <a:r>
                  <a:rPr lang="en-US"/>
                  <a:t> </a:t>
                </a:r>
                <a:r>
                  <a:rPr lang="ar-AE"/>
                  <a:t>/ </a:t>
                </a:r>
                <a:r>
                  <a:rPr lang="en-US"/>
                  <a:t>MW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936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AE"/>
              <a:t>الطاقة الكهربائية المولدة من الطاقة النظيفة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Clean Energy Electricity Generation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'Clean Energy Electricity Genera'!$B$9</c:f>
              <c:strCache>
                <c:ptCount val="1"/>
                <c:pt idx="0">
                  <c:v>المولدة من الطاقة النظيفة (جيجاوات.ساعة)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'Clean Energy Electricity Genera'!$C$8:$G$8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'Clean Energy Electricity Genera'!$C$9:$G$9</c:f>
              <c:numCache>
                <c:formatCode>General</c:formatCode>
                <c:ptCount val="5"/>
                <c:pt idx="0">
                  <c:v>300</c:v>
                </c:pt>
                <c:pt idx="1">
                  <c:v>313</c:v>
                </c:pt>
                <c:pt idx="2">
                  <c:v>333</c:v>
                </c:pt>
                <c:pt idx="3">
                  <c:v>753</c:v>
                </c:pt>
                <c:pt idx="4">
                  <c:v>1302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51-4241-A50B-84E1DD1565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6936944"/>
        <c:axId val="301266816"/>
      </c:barChart>
      <c:catAx>
        <c:axId val="32693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266816"/>
        <c:crosses val="autoZero"/>
        <c:auto val="1"/>
        <c:lblAlgn val="ctr"/>
        <c:lblOffset val="100"/>
        <c:noMultiLvlLbl val="0"/>
      </c:catAx>
      <c:valAx>
        <c:axId val="30126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r-AE"/>
                  <a:t>جيجا وات.ساعة</a:t>
                </a:r>
                <a:r>
                  <a:rPr lang="en-US"/>
                  <a:t> </a:t>
                </a:r>
                <a:r>
                  <a:rPr lang="ar-AE"/>
                  <a:t>/ </a:t>
                </a:r>
                <a:r>
                  <a:rPr lang="en-US"/>
                  <a:t>GWH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9369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'Elec. &amp; water Product.Emissions'!$C$7</c:f>
              <c:strCache>
                <c:ptCount val="1"/>
                <c:pt idx="0">
                  <c:v>إنبعاثات النقل البري
Road Transport Emissions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'Elec. &amp; water Product.Emissions'!$A$8:$A$13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'Elec. &amp; water Product.Emissions'!$C$8:$C$13</c:f>
              <c:numCache>
                <c:formatCode>_-* #,##0.0_-;_-* #,##0.0\-;_-* "-"??_-;_-@_-</c:formatCode>
                <c:ptCount val="6"/>
                <c:pt idx="0">
                  <c:v>32.799999999999997</c:v>
                </c:pt>
                <c:pt idx="1">
                  <c:v>33.200000000000003</c:v>
                </c:pt>
                <c:pt idx="2">
                  <c:v>31.5</c:v>
                </c:pt>
                <c:pt idx="3">
                  <c:v>35.1</c:v>
                </c:pt>
                <c:pt idx="4">
                  <c:v>40.700000000000003</c:v>
                </c:pt>
                <c:pt idx="5">
                  <c:v>34.299999999999997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79-4F88-B2B6-1BFFC87ABF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7874432"/>
        <c:axId val="1992264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'Elec. &amp; water Product.Emissions'!$B$7</c15:sqref>
                        </c15:formulaRef>
                      </c:ext>
                    </c:extLst>
                    <c:strCache>
                      <c:ptCount val="1"/>
                      <c:pt idx="0">
                        <c:v>إنبعاثات إنتاج الكهرباء والمياه
Electricity and Water Production Emssions 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'Elec. &amp; water Product.Emissions'!$A$8:$A$13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'Elec. &amp; water Product.Emissions'!$B$8:$B$13</c15:sqref>
                        </c15:formulaRef>
                      </c:ext>
                    </c:extLst>
                    <c:numCache>
                      <c:formatCode>_-* #,##0.0_-;_-* #,##0.0\-;_-* "-"??_-;_-@_-</c:formatCode>
                      <c:ptCount val="6"/>
                      <c:pt idx="0">
                        <c:v>69.099999999999994</c:v>
                      </c:pt>
                      <c:pt idx="1">
                        <c:v>68.900000000000006</c:v>
                      </c:pt>
                      <c:pt idx="2">
                        <c:v>73.900000000000006</c:v>
                      </c:pt>
                      <c:pt idx="3">
                        <c:v>76.599999999999994</c:v>
                      </c:pt>
                      <c:pt idx="4">
                        <c:v>77.8</c:v>
                      </c:pt>
                      <c:pt idx="5">
                        <c:v>77.599999999999994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579-4F88-B2B6-1BFFC87ABFC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'Elec. &amp; water Product.Emissions'!$D$7</c15:sqref>
                        </c15:formulaRef>
                      </c:ext>
                    </c:extLst>
                    <c:strCache>
                      <c:ptCount val="1"/>
                      <c:pt idx="0">
                        <c:v>إنبعاثات الصناعات التحويلية والبناء
Manufacturing Industries and Construction Emissions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shade val="95000"/>
                                <a:satMod val="105000"/>
                              </a:schemeClr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'Elec. &amp; water Product.Emissions'!$A$8:$A$13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'Elec. &amp; water Product.Emissions'!$D$8:$D$13</c15:sqref>
                        </c15:formulaRef>
                      </c:ext>
                    </c:extLst>
                    <c:numCache>
                      <c:formatCode>_-* #,##0.0_-;_-* #,##0.0\-;_-* "-"??_-;_-@_-</c:formatCode>
                      <c:ptCount val="6"/>
                      <c:pt idx="0">
                        <c:v>27.4</c:v>
                      </c:pt>
                      <c:pt idx="1">
                        <c:v>30.8</c:v>
                      </c:pt>
                      <c:pt idx="2">
                        <c:v>27.8</c:v>
                      </c:pt>
                      <c:pt idx="3">
                        <c:v>27.2</c:v>
                      </c:pt>
                      <c:pt idx="4">
                        <c:v>27.4</c:v>
                      </c:pt>
                      <c:pt idx="5">
                        <c:v>24.6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579-4F88-B2B6-1BFFC87ABFCF}"/>
                  </c:ext>
                </c:extLst>
              </c15:ser>
            </c15:filteredBarSeries>
          </c:ext>
        </c:extLst>
      </c:barChart>
      <c:catAx>
        <c:axId val="21787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226432"/>
        <c:crosses val="autoZero"/>
        <c:auto val="1"/>
        <c:lblAlgn val="ctr"/>
        <c:lblOffset val="100"/>
        <c:noMultiLvlLbl val="0"/>
      </c:catAx>
      <c:valAx>
        <c:axId val="19922643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baseline="0">
                    <a:effectLst/>
                  </a:rPr>
                  <a:t>Million TCO</a:t>
                </a:r>
                <a:r>
                  <a:rPr lang="en-US" sz="1000" b="1" i="0" u="none" strike="noStrike" baseline="-25000">
                    <a:effectLst/>
                  </a:rPr>
                  <a:t>2</a:t>
                </a:r>
                <a:r>
                  <a:rPr lang="en-US" sz="1000" b="1" i="0" u="none" strike="noStrike" baseline="0">
                    <a:effectLst/>
                  </a:rPr>
                  <a:t>e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.0_-;_-* #,##0.0\-;_-* &quot;-&quot;??_-;_-@_-" sourceLinked="1"/>
        <c:majorTickMark val="none"/>
        <c:minorTickMark val="none"/>
        <c:tickLblPos val="nextTo"/>
        <c:crossAx val="21787443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'Elec. &amp; water Product.Emissions'!$B$7</c:f>
              <c:strCache>
                <c:ptCount val="1"/>
                <c:pt idx="0">
                  <c:v>إنبعاثات إنتاج الكهرباء والمياه
Electricity and Water Production Emssions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'Elec. &amp; water Product.Emissions'!$A$8:$A$13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'Elec. &amp; water Product.Emissions'!$B$8:$B$13</c:f>
              <c:numCache>
                <c:formatCode>_-* #,##0.0_-;_-* #,##0.0\-;_-* "-"??_-;_-@_-</c:formatCode>
                <c:ptCount val="6"/>
                <c:pt idx="0">
                  <c:v>69.099999999999994</c:v>
                </c:pt>
                <c:pt idx="1">
                  <c:v>68.900000000000006</c:v>
                </c:pt>
                <c:pt idx="2">
                  <c:v>73.900000000000006</c:v>
                </c:pt>
                <c:pt idx="3">
                  <c:v>76.599999999999994</c:v>
                </c:pt>
                <c:pt idx="4">
                  <c:v>77.8</c:v>
                </c:pt>
                <c:pt idx="5">
                  <c:v>77.599999999999994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6336-40D5-A8CB-0A9582D071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7874432"/>
        <c:axId val="19922643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'Elec. &amp; water Product.Emissions'!$C$7</c15:sqref>
                        </c15:formulaRef>
                      </c:ext>
                    </c:extLst>
                    <c:strCache>
                      <c:ptCount val="1"/>
                      <c:pt idx="0">
                        <c:v>إنبعاثات النقل البري
Road Transport Emissions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shade val="95000"/>
                                <a:satMod val="105000"/>
                              </a:schemeClr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'Elec. &amp; water Product.Emissions'!$A$8:$A$13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'Elec. &amp; water Product.Emissions'!$C$8:$C$13</c15:sqref>
                        </c15:formulaRef>
                      </c:ext>
                    </c:extLst>
                    <c:numCache>
                      <c:formatCode>_-* #,##0.0_-;_-* #,##0.0\-;_-* "-"??_-;_-@_-</c:formatCode>
                      <c:ptCount val="6"/>
                      <c:pt idx="0">
                        <c:v>32.799999999999997</c:v>
                      </c:pt>
                      <c:pt idx="1">
                        <c:v>33.200000000000003</c:v>
                      </c:pt>
                      <c:pt idx="2">
                        <c:v>31.5</c:v>
                      </c:pt>
                      <c:pt idx="3">
                        <c:v>35.1</c:v>
                      </c:pt>
                      <c:pt idx="4">
                        <c:v>40.700000000000003</c:v>
                      </c:pt>
                      <c:pt idx="5">
                        <c:v>34.299999999999997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336-40D5-A8CB-0A9582D0715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'Elec. &amp; water Product.Emissions'!$D$7</c15:sqref>
                        </c15:formulaRef>
                      </c:ext>
                    </c:extLst>
                    <c:strCache>
                      <c:ptCount val="1"/>
                      <c:pt idx="0">
                        <c:v>إنبعاثات الصناعات التحويلية والبناء
Manufacturing Industries and Construction Emissions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shade val="95000"/>
                                <a:satMod val="105000"/>
                              </a:schemeClr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'Elec. &amp; water Product.Emissions'!$A$8:$A$13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'Elec. &amp; water Product.Emissions'!$D$8:$D$13</c15:sqref>
                        </c15:formulaRef>
                      </c:ext>
                    </c:extLst>
                    <c:numCache>
                      <c:formatCode>_-* #,##0.0_-;_-* #,##0.0\-;_-* "-"??_-;_-@_-</c:formatCode>
                      <c:ptCount val="6"/>
                      <c:pt idx="0">
                        <c:v>27.4</c:v>
                      </c:pt>
                      <c:pt idx="1">
                        <c:v>30.8</c:v>
                      </c:pt>
                      <c:pt idx="2">
                        <c:v>27.8</c:v>
                      </c:pt>
                      <c:pt idx="3">
                        <c:v>27.2</c:v>
                      </c:pt>
                      <c:pt idx="4">
                        <c:v>27.4</c:v>
                      </c:pt>
                      <c:pt idx="5">
                        <c:v>24.6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336-40D5-A8CB-0A9582D07156}"/>
                  </c:ext>
                </c:extLst>
              </c15:ser>
            </c15:filteredBarSeries>
          </c:ext>
        </c:extLst>
      </c:barChart>
      <c:catAx>
        <c:axId val="21787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226432"/>
        <c:crosses val="autoZero"/>
        <c:auto val="1"/>
        <c:lblAlgn val="ctr"/>
        <c:lblOffset val="100"/>
        <c:noMultiLvlLbl val="0"/>
      </c:catAx>
      <c:valAx>
        <c:axId val="19922643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baseline="0">
                    <a:effectLst/>
                  </a:rPr>
                  <a:t>Million TCO</a:t>
                </a:r>
                <a:r>
                  <a:rPr lang="en-US" sz="1000" b="1" i="0" u="none" strike="noStrike" baseline="-25000">
                    <a:effectLst/>
                  </a:rPr>
                  <a:t>2</a:t>
                </a:r>
                <a:r>
                  <a:rPr lang="en-US" sz="1000" b="1" i="0" u="none" strike="noStrike" baseline="0">
                    <a:effectLst/>
                  </a:rPr>
                  <a:t>e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.0_-;_-* #,##0.0\-;_-* &quot;-&quot;??_-;_-@_-" sourceLinked="1"/>
        <c:majorTickMark val="none"/>
        <c:minorTickMark val="none"/>
        <c:tickLblPos val="nextTo"/>
        <c:crossAx val="21787443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'Elec. &amp; water Product.Emissions'!$D$7</c:f>
              <c:strCache>
                <c:ptCount val="1"/>
                <c:pt idx="0">
                  <c:v>إنبعاثات الصناعات التحويلية والبناء
Manufacturing Industries and Construction Emissions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'Elec. &amp; water Product.Emissions'!$A$8:$A$13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'Elec. &amp; water Product.Emissions'!$D$8:$D$13</c:f>
              <c:numCache>
                <c:formatCode>_-* #,##0.0_-;_-* #,##0.0\-;_-* "-"??_-;_-@_-</c:formatCode>
                <c:ptCount val="6"/>
                <c:pt idx="0">
                  <c:v>27.4</c:v>
                </c:pt>
                <c:pt idx="1">
                  <c:v>30.8</c:v>
                </c:pt>
                <c:pt idx="2">
                  <c:v>27.8</c:v>
                </c:pt>
                <c:pt idx="3">
                  <c:v>27.2</c:v>
                </c:pt>
                <c:pt idx="4">
                  <c:v>27.4</c:v>
                </c:pt>
                <c:pt idx="5">
                  <c:v>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22-4291-8460-0BE11093F0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7874432"/>
        <c:axId val="1992264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'Elec. &amp; water Product.Emissions'!$B$7</c15:sqref>
                        </c15:formulaRef>
                      </c:ext>
                    </c:extLst>
                    <c:strCache>
                      <c:ptCount val="1"/>
                      <c:pt idx="0">
                        <c:v>إنبعاثات إنتاج الكهرباء والمياه
Electricity and Water Production Emssions 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'Elec. &amp; water Product.Emissions'!$A$8:$A$13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'Elec. &amp; water Product.Emissions'!$B$8:$B$13</c15:sqref>
                        </c15:formulaRef>
                      </c:ext>
                    </c:extLst>
                    <c:numCache>
                      <c:formatCode>_-* #,##0.0_-;_-* #,##0.0\-;_-* "-"??_-;_-@_-</c:formatCode>
                      <c:ptCount val="6"/>
                      <c:pt idx="0">
                        <c:v>69.099999999999994</c:v>
                      </c:pt>
                      <c:pt idx="1">
                        <c:v>68.900000000000006</c:v>
                      </c:pt>
                      <c:pt idx="2">
                        <c:v>73.900000000000006</c:v>
                      </c:pt>
                      <c:pt idx="3">
                        <c:v>76.599999999999994</c:v>
                      </c:pt>
                      <c:pt idx="4">
                        <c:v>77.8</c:v>
                      </c:pt>
                      <c:pt idx="5">
                        <c:v>77.599999999999994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522-4291-8460-0BE11093F0A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'Elec. &amp; water Product.Emissions'!$C$7</c15:sqref>
                        </c15:formulaRef>
                      </c:ext>
                    </c:extLst>
                    <c:strCache>
                      <c:ptCount val="1"/>
                      <c:pt idx="0">
                        <c:v>إنبعاثات النقل البري
Road Transport Emissions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shade val="95000"/>
                                <a:satMod val="105000"/>
                              </a:schemeClr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'Elec. &amp; water Product.Emissions'!$A$8:$A$13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'Elec. &amp; water Product.Emissions'!$C$8:$C$13</c15:sqref>
                        </c15:formulaRef>
                      </c:ext>
                    </c:extLst>
                    <c:numCache>
                      <c:formatCode>_-* #,##0.0_-;_-* #,##0.0\-;_-* "-"??_-;_-@_-</c:formatCode>
                      <c:ptCount val="6"/>
                      <c:pt idx="0">
                        <c:v>32.799999999999997</c:v>
                      </c:pt>
                      <c:pt idx="1">
                        <c:v>33.200000000000003</c:v>
                      </c:pt>
                      <c:pt idx="2">
                        <c:v>31.5</c:v>
                      </c:pt>
                      <c:pt idx="3">
                        <c:v>35.1</c:v>
                      </c:pt>
                      <c:pt idx="4">
                        <c:v>40.700000000000003</c:v>
                      </c:pt>
                      <c:pt idx="5">
                        <c:v>34.299999999999997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8522-4291-8460-0BE11093F0AF}"/>
                  </c:ext>
                </c:extLst>
              </c15:ser>
            </c15:filteredBarSeries>
          </c:ext>
        </c:extLst>
      </c:barChart>
      <c:catAx>
        <c:axId val="21787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226432"/>
        <c:crosses val="autoZero"/>
        <c:auto val="1"/>
        <c:lblAlgn val="ctr"/>
        <c:lblOffset val="100"/>
        <c:noMultiLvlLbl val="0"/>
      </c:catAx>
      <c:valAx>
        <c:axId val="19922643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baseline="0">
                    <a:effectLst/>
                  </a:rPr>
                  <a:t>Million TCO</a:t>
                </a:r>
                <a:r>
                  <a:rPr lang="en-US" sz="1000" b="1" i="0" u="none" strike="noStrike" baseline="-25000">
                    <a:effectLst/>
                  </a:rPr>
                  <a:t>2</a:t>
                </a:r>
                <a:r>
                  <a:rPr lang="en-US" sz="1000" b="1" i="0" u="none" strike="noStrike" baseline="0">
                    <a:effectLst/>
                  </a:rPr>
                  <a:t>e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.0_-;_-* #,##0.0\-;_-* &quot;-&quot;??_-;_-@_-" sourceLinked="1"/>
        <c:majorTickMark val="none"/>
        <c:minorTickMark val="none"/>
        <c:tickLblPos val="nextTo"/>
        <c:crossAx val="21787443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AE" sz="1000" b="1">
                <a:cs typeface="+mn-cs"/>
              </a:rPr>
              <a:t>السعة المركبة لمحطات التحلية للعام </a:t>
            </a:r>
            <a:r>
              <a:rPr lang="en-US" sz="1000" b="1">
                <a:cs typeface="+mn-cs"/>
              </a:rPr>
              <a:t>2018</a:t>
            </a:r>
            <a:r>
              <a:rPr lang="ar-AE" sz="1000" b="1">
                <a:cs typeface="+mn-cs"/>
              </a:rPr>
              <a:t>
</a:t>
            </a:r>
            <a:r>
              <a:rPr lang="en-US" sz="1000" b="1">
                <a:cs typeface="+mn-cs"/>
              </a:rPr>
              <a:t>Installed Capacity of Desalination Plants in 2018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'Installed Capa. of Des. Plants'!$A$12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A3-44EB-966F-30CBF21E0A40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A3-44EB-966F-30CBF21E0A40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A3-44EB-966F-30CBF21E0A40}"/>
              </c:ext>
            </c:extLst>
          </c:dPt>
          <c:cat>
            <c:strRef>
              <c:f>'Installed Capa. of Des. Plants'!$B$7:$E$7</c:f>
              <c:strCache>
                <c:ptCount val="4"/>
                <c:pt idx="0">
                  <c:v>دائرة الطاقة أبوظبي  DOE</c:v>
                </c:pt>
                <c:pt idx="1">
                  <c:v>هيئة كهرباء ومياه دبي  DEWA</c:v>
                </c:pt>
                <c:pt idx="2">
                  <c:v>هيئة كهرباء ومياه الشارقة  SEWA</c:v>
                </c:pt>
                <c:pt idx="3">
                  <c:v>الهيئة الإتحادية للكهرباء والماء  FEWA</c:v>
                </c:pt>
              </c:strCache>
            </c:strRef>
          </c:cat>
          <c:val>
            <c:numRef>
              <c:f>'Installed Capa. of Des. Plants'!$B$12:$E$12</c:f>
              <c:numCache>
                <c:formatCode>_-* #,##0_-;_-* #,##0\-;_-* "-"??_-;_-@_-</c:formatCode>
                <c:ptCount val="4"/>
                <c:pt idx="0">
                  <c:v>960</c:v>
                </c:pt>
                <c:pt idx="1">
                  <c:v>502</c:v>
                </c:pt>
                <c:pt idx="2">
                  <c:v>99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A3-44EB-966F-30CBF21E0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4218016"/>
        <c:axId val="1204216768"/>
      </c:barChart>
      <c:catAx>
        <c:axId val="120421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4216768"/>
        <c:crosses val="autoZero"/>
        <c:auto val="1"/>
        <c:lblAlgn val="ctr"/>
        <c:lblOffset val="100"/>
        <c:noMultiLvlLbl val="0"/>
      </c:catAx>
      <c:valAx>
        <c:axId val="120421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_-* #,##0\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4218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ar-AE" sz="800" b="1" baseline="0">
                <a:latin typeface="+mn-lt"/>
              </a:rPr>
              <a:t>النسبة المئوية لمساهمة الهيئات في إجمالي السعة المركبة لمحطات التحلية للعام</a:t>
            </a:r>
            <a:r>
              <a:rPr lang="en-US" sz="800" b="1" baseline="0">
                <a:latin typeface="+mn-lt"/>
              </a:rPr>
              <a:t> 2018</a:t>
            </a:r>
            <a:r>
              <a:rPr lang="ar-AE" sz="800" b="1" baseline="0">
                <a:latin typeface="+mn-lt"/>
              </a:rPr>
              <a:t> </a:t>
            </a:r>
            <a:endParaRPr lang="en-US" sz="800" b="1" baseline="0">
              <a:latin typeface="+mn-lt"/>
            </a:endParaRPr>
          </a:p>
          <a:p>
            <a:pPr>
              <a:defRPr sz="800"/>
            </a:pPr>
            <a:r>
              <a:rPr lang="en-US" sz="800" b="1" baseline="0">
                <a:latin typeface="+mn-lt"/>
              </a:rPr>
              <a:t>The Percentage of Authorities' </a:t>
            </a:r>
            <a:r>
              <a:rPr lang="en-US" sz="800" b="1" i="0" u="none" strike="noStrike" baseline="0">
                <a:effectLst/>
                <a:latin typeface="+mn-lt"/>
              </a:rPr>
              <a:t>contribution in the total Installed Capacity of Desalination Plants for 2018</a:t>
            </a:r>
            <a:endParaRPr lang="en-US" sz="800" b="1">
              <a:latin typeface="+mn-lt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4"/>
          <c:order val="4"/>
          <c:tx>
            <c:strRef>
              <c:f>'Installed Capa. of Des. Plants'!$A$12</c:f>
              <c:strCache>
                <c:ptCount val="1"/>
                <c:pt idx="0">
                  <c:v>2018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A1-4FE3-8A6C-E9EA1C5A11A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7A1-4FE3-8A6C-E9EA1C5A11A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7A1-4FE3-8A6C-E9EA1C5A11A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7A1-4FE3-8A6C-E9EA1C5A11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'Installed Capa. of Des. Plants'!$B$7:$F$7</c15:sqref>
                  </c15:fullRef>
                </c:ext>
              </c:extLst>
              <c:f>'Installed Capa. of Des. Plants'!$B$7:$E$7</c:f>
              <c:strCache>
                <c:ptCount val="4"/>
                <c:pt idx="0">
                  <c:v>دائرة الطاقة أبوظبي  DOE</c:v>
                </c:pt>
                <c:pt idx="1">
                  <c:v>هيئة كهرباء ومياه دبي  DEWA</c:v>
                </c:pt>
                <c:pt idx="2">
                  <c:v>هيئة كهرباء ومياه الشارقة  SEWA</c:v>
                </c:pt>
                <c:pt idx="3">
                  <c:v>الهيئة الإتحادية للكهرباء والماء  FEWA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'Installed Capa. of Des. Plants'!$B$12:$F$12</c15:sqref>
                  </c15:fullRef>
                </c:ext>
              </c:extLst>
              <c:f>'Installed Capa. of Des. Plants'!$B$12:$E$12</c:f>
              <c:numCache>
                <c:formatCode>_-* #,##0_-;_-* #,##0\-;_-* "-"??_-;_-@_-</c:formatCode>
                <c:ptCount val="4"/>
                <c:pt idx="0">
                  <c:v>960</c:v>
                </c:pt>
                <c:pt idx="1">
                  <c:v>502</c:v>
                </c:pt>
                <c:pt idx="2">
                  <c:v>99</c:v>
                </c:pt>
                <c:pt idx="3">
                  <c:v>80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6DE9-4A6B-9A4C-A4712EED505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'Installed Capa. of Des. Plants'!$A$8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6DE9-4A6B-9A4C-A4712EED505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6DE9-4A6B-9A4C-A4712EED505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6DE9-4A6B-9A4C-A4712EED505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6DE9-4A6B-9A4C-A4712EED505E}"/>
                    </c:ext>
                  </c:extLst>
                </c:dPt>
                <c:dLbls>
                  <c:dLbl>
                    <c:idx val="0"/>
                    <c:tx>
                      <c:rich>
                        <a:bodyPr/>
                        <a:lstStyle/>
                        <a:p>
                          <a:r>
                            <a:rPr lang="en-US"/>
                            <a:t>DOE</a:t>
                          </a:r>
                          <a:r>
                            <a:rPr lang="en-US" baseline="0"/>
                            <a:t>
0%</a:t>
                          </a:r>
                        </a:p>
                      </c:rich>
                    </c:tx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6DE9-4A6B-9A4C-A4712EED505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shade val="95000"/>
                            <a:satMod val="105000"/>
                          </a:schemeClr>
                        </a:solidFill>
                        <a:prstDash val="solid"/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'Installed Capa. of Des. Plants'!$B$7:$F$7</c15:sqref>
                        </c15:fullRef>
                        <c15:formulaRef>
                          <c15:sqref>'Installed Capa. of Des. Plants'!$B$7:$E$7</c15:sqref>
                        </c15:formulaRef>
                      </c:ext>
                    </c:extLst>
                    <c:strCache>
                      <c:ptCount val="4"/>
                      <c:pt idx="0">
                        <c:v>دائرة الطاقة أبوظبي  DOE</c:v>
                      </c:pt>
                      <c:pt idx="1">
                        <c:v>هيئة كهرباء ومياه دبي  DEWA</c:v>
                      </c:pt>
                      <c:pt idx="2">
                        <c:v>هيئة كهرباء ومياه الشارقة  SEWA</c:v>
                      </c:pt>
                      <c:pt idx="3">
                        <c:v>الهيئة الإتحادية للكهرباء والماء  FEWA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'Installed Capa. of Des. Plants'!$B$8:$F$8</c15:sqref>
                        </c15:fullRef>
                        <c15:formulaRef>
                          <c15:sqref>'Installed Capa. of Des. Plants'!$B$8:$E$8</c15:sqref>
                        </c15:formulaRef>
                      </c:ext>
                    </c:extLst>
                    <c:numCache>
                      <c:formatCode>_-* #,##0_-;_-* #,##0\-;_-* "-"??_-;_-@_-</c:formatCode>
                      <c:ptCount val="4"/>
                      <c:pt idx="0">
                        <c:v>916</c:v>
                      </c:pt>
                      <c:pt idx="1">
                        <c:v>502</c:v>
                      </c:pt>
                      <c:pt idx="2">
                        <c:v>113.6</c:v>
                      </c:pt>
                      <c:pt idx="3">
                        <c:v>78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8-6DE9-4A6B-9A4C-A4712EED505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'Installed Capa. of Des. Plants'!$A$9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27A1-4FE3-8A6C-E9EA1C5A11A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27A1-4FE3-8A6C-E9EA1C5A11A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27A1-4FE3-8A6C-E9EA1C5A11A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27A1-4FE3-8A6C-E9EA1C5A11A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shade val="95000"/>
                            <a:satMod val="105000"/>
                          </a:schemeClr>
                        </a:solidFill>
                        <a:prstDash val="solid"/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'Installed Capa. of Des. Plants'!$B$7:$F$7</c15:sqref>
                        </c15:fullRef>
                        <c15:formulaRef>
                          <c15:sqref>'Installed Capa. of Des. Plants'!$B$7:$E$7</c15:sqref>
                        </c15:formulaRef>
                      </c:ext>
                    </c:extLst>
                    <c:strCache>
                      <c:ptCount val="4"/>
                      <c:pt idx="0">
                        <c:v>دائرة الطاقة أبوظبي  DOE</c:v>
                      </c:pt>
                      <c:pt idx="1">
                        <c:v>هيئة كهرباء ومياه دبي  DEWA</c:v>
                      </c:pt>
                      <c:pt idx="2">
                        <c:v>هيئة كهرباء ومياه الشارقة  SEWA</c:v>
                      </c:pt>
                      <c:pt idx="3">
                        <c:v>الهيئة الإتحادية للكهرباء والماء  FEWA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'Installed Capa. of Des. Plants'!$B$9:$F$9</c15:sqref>
                        </c15:fullRef>
                        <c15:formulaRef>
                          <c15:sqref>'Installed Capa. of Des. Plants'!$B$9:$E$9</c15:sqref>
                        </c15:formulaRef>
                      </c:ext>
                    </c:extLst>
                    <c:numCache>
                      <c:formatCode>_-* #,##0_-;_-* #,##0\-;_-* "-"??_-;_-@_-</c:formatCode>
                      <c:ptCount val="4"/>
                      <c:pt idx="0">
                        <c:v>916</c:v>
                      </c:pt>
                      <c:pt idx="1">
                        <c:v>502</c:v>
                      </c:pt>
                      <c:pt idx="2">
                        <c:v>114.61</c:v>
                      </c:pt>
                      <c:pt idx="3">
                        <c:v>78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9-6DE9-4A6B-9A4C-A4712EED505E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'Installed Capa. of Des. Plants'!$A$10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27A1-4FE3-8A6C-E9EA1C5A11A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27A1-4FE3-8A6C-E9EA1C5A11A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27A1-4FE3-8A6C-E9EA1C5A11A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7A1-4FE3-8A6C-E9EA1C5A11A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shade val="95000"/>
                            <a:satMod val="105000"/>
                          </a:schemeClr>
                        </a:solidFill>
                        <a:prstDash val="solid"/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'Installed Capa. of Des. Plants'!$B$7:$F$7</c15:sqref>
                        </c15:fullRef>
                        <c15:formulaRef>
                          <c15:sqref>'Installed Capa. of Des. Plants'!$B$7:$E$7</c15:sqref>
                        </c15:formulaRef>
                      </c:ext>
                    </c:extLst>
                    <c:strCache>
                      <c:ptCount val="4"/>
                      <c:pt idx="0">
                        <c:v>دائرة الطاقة أبوظبي  DOE</c:v>
                      </c:pt>
                      <c:pt idx="1">
                        <c:v>هيئة كهرباء ومياه دبي  DEWA</c:v>
                      </c:pt>
                      <c:pt idx="2">
                        <c:v>هيئة كهرباء ومياه الشارقة  SEWA</c:v>
                      </c:pt>
                      <c:pt idx="3">
                        <c:v>الهيئة الإتحادية للكهرباء والماء  FEWA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'Installed Capa. of Des. Plants'!$B$10:$F$10</c15:sqref>
                        </c15:fullRef>
                        <c15:formulaRef>
                          <c15:sqref>'Installed Capa. of Des. Plants'!$B$10:$E$10</c15:sqref>
                        </c15:formulaRef>
                      </c:ext>
                    </c:extLst>
                    <c:numCache>
                      <c:formatCode>_-* #,##0_-;_-* #,##0\-;_-* "-"??_-;_-@_-</c:formatCode>
                      <c:ptCount val="4"/>
                      <c:pt idx="0">
                        <c:v>908</c:v>
                      </c:pt>
                      <c:pt idx="1">
                        <c:v>502</c:v>
                      </c:pt>
                      <c:pt idx="2">
                        <c:v>115</c:v>
                      </c:pt>
                      <c:pt idx="3">
                        <c:v>78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A-6DE9-4A6B-9A4C-A4712EED505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'Installed Capa. of Des. Plants'!$A$11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7A1-4FE3-8A6C-E9EA1C5A11A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7A1-4FE3-8A6C-E9EA1C5A11A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7A1-4FE3-8A6C-E9EA1C5A11A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7A1-4FE3-8A6C-E9EA1C5A11A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shade val="95000"/>
                            <a:satMod val="105000"/>
                          </a:schemeClr>
                        </a:solidFill>
                        <a:prstDash val="solid"/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'Installed Capa. of Des. Plants'!$B$7:$F$7</c15:sqref>
                        </c15:fullRef>
                        <c15:formulaRef>
                          <c15:sqref>'Installed Capa. of Des. Plants'!$B$7:$E$7</c15:sqref>
                        </c15:formulaRef>
                      </c:ext>
                    </c:extLst>
                    <c:strCache>
                      <c:ptCount val="4"/>
                      <c:pt idx="0">
                        <c:v>دائرة الطاقة أبوظبي  DOE</c:v>
                      </c:pt>
                      <c:pt idx="1">
                        <c:v>هيئة كهرباء ومياه دبي  DEWA</c:v>
                      </c:pt>
                      <c:pt idx="2">
                        <c:v>هيئة كهرباء ومياه الشارقة  SEWA</c:v>
                      </c:pt>
                      <c:pt idx="3">
                        <c:v>الهيئة الإتحادية للكهرباء والماء  FEWA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'Installed Capa. of Des. Plants'!$B$11:$F$11</c15:sqref>
                        </c15:fullRef>
                        <c15:formulaRef>
                          <c15:sqref>'Installed Capa. of Des. Plants'!$B$11:$E$11</c15:sqref>
                        </c15:formulaRef>
                      </c:ext>
                    </c:extLst>
                    <c:numCache>
                      <c:formatCode>_-* #,##0_-;_-* #,##0\-;_-* "-"??_-;_-@_-</c:formatCode>
                      <c:ptCount val="4"/>
                      <c:pt idx="0">
                        <c:v>960</c:v>
                      </c:pt>
                      <c:pt idx="1">
                        <c:v>502</c:v>
                      </c:pt>
                      <c:pt idx="2">
                        <c:v>116</c:v>
                      </c:pt>
                      <c:pt idx="3">
                        <c:v>80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B-6DE9-4A6B-9A4C-A4712EED505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ar-AE" sz="1000" b="1" i="0" u="none" strike="noStrike" baseline="0">
                <a:effectLst/>
                <a:latin typeface="+mj-lt"/>
                <a:cs typeface="+mn-cs"/>
              </a:rPr>
              <a:t>كمية المياه المحلاة المنتجة</a:t>
            </a:r>
            <a:r>
              <a:rPr lang="en-US" sz="1000" b="1" i="0" u="none" strike="noStrike" baseline="0">
                <a:effectLst/>
                <a:latin typeface="+mj-lt"/>
                <a:cs typeface="+mn-cs"/>
              </a:rPr>
              <a:t> </a:t>
            </a:r>
            <a:r>
              <a:rPr lang="ar-AE" sz="1000" b="1" i="0" u="none" strike="noStrike" baseline="0">
                <a:effectLst/>
                <a:latin typeface="+mj-lt"/>
                <a:cs typeface="+mn-cs"/>
              </a:rPr>
              <a:t>للعام </a:t>
            </a:r>
            <a:r>
              <a:rPr lang="en-US" sz="1000" b="1" i="0" u="none" strike="noStrike" baseline="0">
                <a:effectLst/>
                <a:latin typeface="+mj-lt"/>
                <a:cs typeface="+mn-cs"/>
              </a:rPr>
              <a:t>2018</a:t>
            </a:r>
          </a:p>
          <a:p>
            <a:pPr algn="ctr">
              <a:defRPr/>
            </a:pPr>
            <a:r>
              <a:rPr lang="en-US" sz="1000" b="1" i="0" u="none" strike="noStrike" baseline="0">
                <a:effectLst/>
                <a:latin typeface="+mj-lt"/>
                <a:cs typeface="+mn-cs"/>
              </a:rPr>
              <a:t> Production of Desalinated Water in 2018 </a:t>
            </a:r>
            <a:r>
              <a:rPr lang="ar-AE" sz="1000" b="1" i="0" u="none" strike="noStrike" baseline="0">
                <a:effectLst/>
                <a:latin typeface="+mj-lt"/>
                <a:cs typeface="+mn-cs"/>
              </a:rPr>
              <a:t> </a:t>
            </a:r>
            <a:endParaRPr lang="en-US" sz="1000">
              <a:latin typeface="+mj-lt"/>
              <a:cs typeface="+mn-cs"/>
            </a:endParaRPr>
          </a:p>
        </c:rich>
      </c:tx>
      <c:layout>
        <c:manualLayout>
          <c:xMode val="edge"/>
          <c:yMode val="edge"/>
          <c:x val="0.17141658233159726"/>
          <c:y val="1.280136547898442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'Production of Desalinted water'!$B$7</c:f>
              <c:strCache>
                <c:ptCount val="1"/>
                <c:pt idx="0">
                  <c:v>دائرة الطاقة أبوظبي  DOE</c:v>
                </c:pt>
              </c:strCache>
            </c:strRef>
          </c:tx>
          <c:invertIfNegative val="0"/>
          <c:cat>
            <c:numRef>
              <c:f>'Production of Desalinted water'!$A$12</c:f>
              <c:numCache>
                <c:formatCode>General</c:formatCode>
                <c:ptCount val="1"/>
                <c:pt idx="0">
                  <c:v>2018</c:v>
                </c:pt>
              </c:numCache>
            </c:numRef>
          </c:cat>
          <c:val>
            <c:numRef>
              <c:f>'Production of Desalinted water'!$B$12</c:f>
              <c:numCache>
                <c:formatCode>_-* #,##0_-;_-* #,##0\-;_-* "-"??_-;_-@_-</c:formatCode>
                <c:ptCount val="1"/>
                <c:pt idx="0">
                  <c:v>267107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54BE-4CDE-B309-78E5D25084A1}"/>
            </c:ext>
          </c:extLst>
        </c:ser>
        <c:ser>
          <c:idx val="1"/>
          <c:order val="1"/>
          <c:tx>
            <c:strRef>
              <c:f>'Production of Desalinted water'!$C$7</c:f>
              <c:strCache>
                <c:ptCount val="1"/>
                <c:pt idx="0">
                  <c:v>هيئة كهرباء ومياه دبي  DEWA</c:v>
                </c:pt>
              </c:strCache>
            </c:strRef>
          </c:tx>
          <c:invertIfNegative val="0"/>
          <c:cat>
            <c:numRef>
              <c:f>'Production of Desalinted water'!$A$12</c:f>
              <c:numCache>
                <c:formatCode>General</c:formatCode>
                <c:ptCount val="1"/>
                <c:pt idx="0">
                  <c:v>2018</c:v>
                </c:pt>
              </c:numCache>
            </c:numRef>
          </c:cat>
          <c:val>
            <c:numRef>
              <c:f>'Production of Desalinted water'!$C$12</c:f>
              <c:numCache>
                <c:formatCode>_-* #,##0_-;_-* #,##0\-;_-* "-"??_-;_-@_-</c:formatCode>
                <c:ptCount val="1"/>
                <c:pt idx="0">
                  <c:v>121543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54BE-4CDE-B309-78E5D25084A1}"/>
            </c:ext>
          </c:extLst>
        </c:ser>
        <c:ser>
          <c:idx val="2"/>
          <c:order val="2"/>
          <c:tx>
            <c:strRef>
              <c:f>'Production of Desalinted water'!$D$7</c:f>
              <c:strCache>
                <c:ptCount val="1"/>
                <c:pt idx="0">
                  <c:v>هيئة كهرباء ومياه الشارقة  SEWA</c:v>
                </c:pt>
              </c:strCache>
            </c:strRef>
          </c:tx>
          <c:invertIfNegative val="0"/>
          <c:cat>
            <c:numRef>
              <c:f>'Production of Desalinted water'!$A$12</c:f>
              <c:numCache>
                <c:formatCode>General</c:formatCode>
                <c:ptCount val="1"/>
                <c:pt idx="0">
                  <c:v>2018</c:v>
                </c:pt>
              </c:numCache>
            </c:numRef>
          </c:cat>
          <c:val>
            <c:numRef>
              <c:f>'Production of Desalinted water'!$D$12</c:f>
              <c:numCache>
                <c:formatCode>_-* #,##0_-;_-* #,##0\-;_-* "-"??_-;_-@_-</c:formatCode>
                <c:ptCount val="1"/>
                <c:pt idx="0">
                  <c:v>37203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54BE-4CDE-B309-78E5D25084A1}"/>
            </c:ext>
          </c:extLst>
        </c:ser>
        <c:ser>
          <c:idx val="3"/>
          <c:order val="3"/>
          <c:tx>
            <c:strRef>
              <c:f>'Production of Desalinted water'!$E$7</c:f>
              <c:strCache>
                <c:ptCount val="1"/>
                <c:pt idx="0">
                  <c:v>الهيئة الإتحادية للكهرباء والماء  FEWA</c:v>
                </c:pt>
              </c:strCache>
            </c:strRef>
          </c:tx>
          <c:invertIfNegative val="0"/>
          <c:cat>
            <c:numRef>
              <c:f>'Production of Desalinted water'!$A$12</c:f>
              <c:numCache>
                <c:formatCode>General</c:formatCode>
                <c:ptCount val="1"/>
                <c:pt idx="0">
                  <c:v>2018</c:v>
                </c:pt>
              </c:numCache>
            </c:numRef>
          </c:cat>
          <c:val>
            <c:numRef>
              <c:f>'Production of Desalinted water'!$E$12</c:f>
              <c:numCache>
                <c:formatCode>_-* #,##0_-;_-* #,##0\-;_-* "-"??_-;_-@_-</c:formatCode>
                <c:ptCount val="1"/>
                <c:pt idx="0">
                  <c:v>16465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54BE-4CDE-B309-78E5D2508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86251264"/>
        <c:axId val="185799168"/>
        <c:extLst/>
      </c:barChart>
      <c:catAx>
        <c:axId val="18625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85799168"/>
        <c:crosses val="autoZero"/>
        <c:auto val="1"/>
        <c:lblAlgn val="ctr"/>
        <c:lblOffset val="100"/>
        <c:noMultiLvlLbl val="0"/>
      </c:catAx>
      <c:valAx>
        <c:axId val="1857991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MIG/Y</a:t>
                </a:r>
              </a:p>
            </c:rich>
          </c:tx>
          <c:layout/>
          <c:overlay val="0"/>
        </c:title>
        <c:numFmt formatCode="_-* #,##0_-;_-* #,##0\-;_-* &quot;-&quot;??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/>
            </a:pPr>
            <a:endParaRPr lang="en-US"/>
          </a:p>
        </c:txPr>
        <c:crossAx val="18625126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6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Open Sans Hebrew" panose="00000500000000000000" pitchFamily="2" charset="-79"/>
                <a:ea typeface="+mn-ea"/>
                <a:cs typeface="+mn-cs"/>
              </a:defRPr>
            </a:pPr>
            <a:r>
              <a:rPr lang="ar-SA" sz="1400" b="1" i="0" baseline="0">
                <a:effectLst/>
                <a:cs typeface="+mn-cs"/>
              </a:rPr>
              <a:t>انتاج النفط الخام وسوائل الغاز الطبيعي في دولة الإمارات العربية المتحدة </a:t>
            </a:r>
            <a:endParaRPr lang="en-US" sz="1400" b="1" i="0" baseline="0">
              <a:effectLst/>
              <a:cs typeface="+mn-cs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Open Sans Hebrew" panose="00000500000000000000" pitchFamily="2" charset="-79"/>
                <a:ea typeface="+mn-ea"/>
                <a:cs typeface="+mn-cs"/>
              </a:defRPr>
            </a:pPr>
            <a:r>
              <a:rPr lang="en-US" sz="1400" b="1" i="0" baseline="0">
                <a:effectLst/>
                <a:cs typeface="+mn-cs"/>
              </a:rPr>
              <a:t>2018</a:t>
            </a:r>
            <a:endParaRPr lang="en-US" sz="1400" b="1">
              <a:effectLst/>
              <a:cs typeface="+mn-cs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Open Sans Hebrew" panose="00000500000000000000" pitchFamily="2" charset="-79"/>
                <a:ea typeface="+mn-ea"/>
                <a:cs typeface="+mn-cs"/>
              </a:defRPr>
            </a:pPr>
            <a:r>
              <a:rPr lang="ar-SA" sz="1400" b="1">
                <a:latin typeface="Times New Roman" panose="02020603050405020304" pitchFamily="18" charset="0"/>
                <a:cs typeface="Times New Roman" panose="02020603050405020304" pitchFamily="18" charset="0"/>
              </a:rPr>
              <a:t>        </a:t>
            </a:r>
            <a:r>
              <a:rPr lang="en-US" sz="1400" b="1">
                <a:latin typeface="Times New Roman" panose="02020603050405020304" pitchFamily="18" charset="0"/>
                <a:cs typeface="Times New Roman" panose="02020603050405020304" pitchFamily="18" charset="0"/>
              </a:rPr>
              <a:t>UAE</a:t>
            </a:r>
            <a:r>
              <a:rPr lang="en-US" sz="14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Crude Oil &amp; NGLs Production </a:t>
            </a:r>
            <a:r>
              <a:rPr lang="ar-SA" sz="1400" b="1" baseline="0">
                <a:latin typeface="Open Sans Hebrew" panose="00000500000000000000" pitchFamily="2" charset="-79"/>
                <a:cs typeface="+mn-cs"/>
              </a:rPr>
              <a:t> </a:t>
            </a:r>
            <a:r>
              <a:rPr lang="en-US" sz="1400" b="1" baseline="0">
                <a:latin typeface="Open Sans Hebrew" panose="00000500000000000000" pitchFamily="2" charset="-79"/>
                <a:cs typeface="+mn-cs"/>
              </a:rPr>
              <a:t> </a:t>
            </a:r>
            <a:endParaRPr lang="en-US" sz="1400" b="1">
              <a:latin typeface="Open Sans Hebrew" panose="00000500000000000000" pitchFamily="2" charset="-79"/>
              <a:cs typeface="+mn-cs"/>
            </a:endParaRPr>
          </a:p>
        </c:rich>
      </c:tx>
      <c:layout>
        <c:manualLayout>
          <c:xMode val="edge"/>
          <c:yMode val="edge"/>
          <c:x val="0.17260664673719597"/>
          <c:y val="1.98265102297767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240193480098948"/>
          <c:y val="0.26660463726983236"/>
          <c:w val="0.39800035513676901"/>
          <c:h val="0.6263446966296754"/>
        </c:manualLayout>
      </c:layout>
      <c:doughnutChart>
        <c:varyColors val="1"/>
        <c:ser>
          <c:idx val="0"/>
          <c:order val="0"/>
          <c:tx>
            <c:strRef>
              <c:f>'UAE crude &amp; NGLs Production'!$M$23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explosion val="25"/>
          <c:dPt>
            <c:idx val="0"/>
            <c:bubble3D val="0"/>
            <c:spPr>
              <a:solidFill>
                <a:srgbClr val="D2A000"/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1-DF7D-48CF-9CED-742332ADFC41}"/>
              </c:ext>
            </c:extLst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3-DF7D-48CF-9CED-742332ADFC41}"/>
              </c:ext>
            </c:extLst>
          </c:dPt>
          <c:dLbls>
            <c:dLbl>
              <c:idx val="0"/>
              <c:layout>
                <c:manualLayout>
                  <c:x val="4.0896575044683829E-3"/>
                  <c:y val="0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F7D-48CF-9CED-742332ADFC41}"/>
                </c:ext>
              </c:extLst>
            </c:dLbl>
            <c:dLbl>
              <c:idx val="1"/>
              <c:layout>
                <c:manualLayout>
                  <c:x val="-3.7645927387141285E-4"/>
                  <c:y val="5.166201279116682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F7D-48CF-9CED-742332ADFC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'UAE crude &amp; NGLs Production'!$L$24:$L$25</c:f>
              <c:strCache>
                <c:ptCount val="2"/>
                <c:pt idx="0">
                  <c:v>النفط الخام Crude Oil</c:v>
                </c:pt>
                <c:pt idx="1">
                  <c:v>سوائل الغاز الطبيعي NGLs </c:v>
                </c:pt>
              </c:strCache>
            </c:strRef>
          </c:cat>
          <c:val>
            <c:numRef>
              <c:f>'UAE crude &amp; NGLs Production'!$M$24:$M$25</c:f>
              <c:numCache>
                <c:formatCode>General</c:formatCode>
                <c:ptCount val="2"/>
                <c:pt idx="0">
                  <c:v>3007.2</c:v>
                </c:pt>
                <c:pt idx="1">
                  <c:v>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7D-48CF-9CED-742332ADFC4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60"/>
        <c:holeSize val="50"/>
      </c:doughnutChart>
    </c:plotArea>
    <c:legend>
      <c:legendPos val="r"/>
      <c:layout>
        <c:manualLayout>
          <c:xMode val="edge"/>
          <c:yMode val="edge"/>
          <c:x val="0.71596944897918013"/>
          <c:y val="0.45807148419642402"/>
          <c:w val="0.24293024869163182"/>
          <c:h val="0.20831417681344269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ar-AE" sz="900" b="1" i="0" baseline="0">
                <a:effectLst/>
              </a:rPr>
              <a:t>النسبة المئوية لمساهمة الهيئات في إجمالي كمية المياه المحلاة المنتجة للعام</a:t>
            </a:r>
            <a:r>
              <a:rPr lang="en-US" sz="900" b="1" i="0" baseline="0">
                <a:effectLst/>
              </a:rPr>
              <a:t>  2018    </a:t>
            </a:r>
            <a:r>
              <a:rPr lang="ar-AE" sz="900" b="1" i="0" baseline="0">
                <a:effectLst/>
              </a:rPr>
              <a:t> </a:t>
            </a:r>
            <a:endParaRPr lang="en-US" sz="900" b="1">
              <a:effectLst/>
            </a:endParaRPr>
          </a:p>
          <a:p>
            <a:pPr>
              <a:defRPr sz="900"/>
            </a:pPr>
            <a:r>
              <a:rPr lang="en-US" sz="900" b="1" i="0" baseline="0">
                <a:effectLst/>
              </a:rPr>
              <a:t>The Percentage of Authorities' Contribution in the Production of Desalinated Water in 2018</a:t>
            </a:r>
            <a:endParaRPr lang="en-US" sz="900" b="1">
              <a:effectLst/>
            </a:endParaRPr>
          </a:p>
        </c:rich>
      </c:tx>
      <c:layout>
        <c:manualLayout>
          <c:xMode val="edge"/>
          <c:yMode val="edge"/>
          <c:x val="0.12072922134733158"/>
          <c:y val="2.7777777777777776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'Production of Desalinted water'!$A$12</c:f>
              <c:strCache>
                <c:ptCount val="1"/>
                <c:pt idx="0">
                  <c:v>2018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5="http://schemas.microsoft.com/office/drawing/2012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'Production of Desalinted water'!$B$7:$E$7</c:f>
              <c:strCache>
                <c:ptCount val="4"/>
                <c:pt idx="0">
                  <c:v>دائرة الطاقة أبوظبي  DOE</c:v>
                </c:pt>
                <c:pt idx="1">
                  <c:v>هيئة كهرباء ومياه دبي  DEWA</c:v>
                </c:pt>
                <c:pt idx="2">
                  <c:v>هيئة كهرباء ومياه الشارقة  SEWA</c:v>
                </c:pt>
                <c:pt idx="3">
                  <c:v>الهيئة الإتحادية للكهرباء والماء  FEWA</c:v>
                </c:pt>
              </c:strCache>
            </c:strRef>
          </c:cat>
          <c:val>
            <c:numRef>
              <c:f>'Production of Desalinted water'!$B$12:$E$12</c:f>
              <c:numCache>
                <c:formatCode>_-* #,##0_-;_-* #,##0\-;_-* "-"??_-;_-@_-</c:formatCode>
                <c:ptCount val="4"/>
                <c:pt idx="0">
                  <c:v>267107</c:v>
                </c:pt>
                <c:pt idx="1">
                  <c:v>121543</c:v>
                </c:pt>
                <c:pt idx="2">
                  <c:v>37203</c:v>
                </c:pt>
                <c:pt idx="3">
                  <c:v>16465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F79-4B45-BA05-0DFA6E42963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extLst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ar-AE" sz="1000"/>
              <a:t>  كمية المياه المستهلكة</a:t>
            </a:r>
            <a:r>
              <a:rPr lang="ar-AE" sz="1000" baseline="0"/>
              <a:t> للعام </a:t>
            </a:r>
            <a:r>
              <a:rPr lang="en-US" sz="1000" baseline="0"/>
              <a:t>2018</a:t>
            </a:r>
            <a:r>
              <a:rPr lang="ar-AE" sz="1000"/>
              <a:t> </a:t>
            </a:r>
          </a:p>
          <a:p>
            <a:pPr>
              <a:defRPr sz="1000"/>
            </a:pPr>
            <a:r>
              <a:rPr lang="en-US" sz="1000"/>
              <a:t>Water Consumption</a:t>
            </a:r>
            <a:r>
              <a:rPr lang="en-US" sz="1000" baseline="0"/>
              <a:t> in 2018</a:t>
            </a:r>
            <a:endParaRPr lang="en-US" sz="1000"/>
          </a:p>
        </c:rich>
      </c:tx>
      <c:layout>
        <c:manualLayout>
          <c:xMode val="edge"/>
          <c:yMode val="edge"/>
          <c:x val="0.27204968241062316"/>
          <c:y val="1.21580547112462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5657618466402685"/>
          <c:y val="0.22497475049661345"/>
          <c:w val="0.59071548632582949"/>
          <c:h val="0.604382962767951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'Water Consumption'!$B$7</c:f>
              <c:strCache>
                <c:ptCount val="1"/>
                <c:pt idx="0">
                  <c:v>دائرة الطاقة أبوظبي  DOE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'Water Consumption'!$A$8:$A$12</c15:sqref>
                  </c15:fullRef>
                </c:ext>
              </c:extLst>
              <c:f>'Water Consumption'!$A$12</c:f>
              <c:numCache>
                <c:formatCode>General</c:formatCode>
                <c:ptCount val="1"/>
                <c:pt idx="0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'Water Consumption'!$B$8:$B$12</c15:sqref>
                  </c15:fullRef>
                </c:ext>
              </c:extLst>
              <c:f>'Water Consumption'!$B$12</c:f>
              <c:numCache>
                <c:formatCode>_-* #,##0_-;_-* #,##0\-;_-* "-"??_-;_-@_-</c:formatCode>
                <c:ptCount val="1"/>
                <c:pt idx="0">
                  <c:v>237982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AD14-4656-9AEC-1CEC7685B5F3}"/>
            </c:ext>
          </c:extLst>
        </c:ser>
        <c:ser>
          <c:idx val="1"/>
          <c:order val="1"/>
          <c:tx>
            <c:strRef>
              <c:f>'Water Consumption'!$C$7</c:f>
              <c:strCache>
                <c:ptCount val="1"/>
                <c:pt idx="0">
                  <c:v>هيئة كهرباء ومياه دبي  DEWA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'Water Consumption'!$A$8:$A$12</c15:sqref>
                  </c15:fullRef>
                </c:ext>
              </c:extLst>
              <c:f>'Water Consumption'!$A$12</c:f>
              <c:numCache>
                <c:formatCode>General</c:formatCode>
                <c:ptCount val="1"/>
                <c:pt idx="0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'Water Consumption'!$C$8:$C$12</c15:sqref>
                  </c15:fullRef>
                </c:ext>
              </c:extLst>
              <c:f>'Water Consumption'!$C$12</c:f>
              <c:numCache>
                <c:formatCode>_-* #,##0_-;_-* #,##0\-;_-* "-"??_-;_-@_-</c:formatCode>
                <c:ptCount val="1"/>
                <c:pt idx="0">
                  <c:v>113994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AD14-4656-9AEC-1CEC7685B5F3}"/>
            </c:ext>
          </c:extLst>
        </c:ser>
        <c:ser>
          <c:idx val="2"/>
          <c:order val="2"/>
          <c:tx>
            <c:strRef>
              <c:f>'Water Consumption'!$D$7</c:f>
              <c:strCache>
                <c:ptCount val="1"/>
                <c:pt idx="0">
                  <c:v>هيئة كهرباء ومياه الشارقة  SEWA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'Water Consumption'!$A$8:$A$12</c15:sqref>
                  </c15:fullRef>
                </c:ext>
              </c:extLst>
              <c:f>'Water Consumption'!$A$12</c:f>
              <c:numCache>
                <c:formatCode>General</c:formatCode>
                <c:ptCount val="1"/>
                <c:pt idx="0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'Water Consumption'!$D$8:$D$12</c15:sqref>
                  </c15:fullRef>
                </c:ext>
              </c:extLst>
              <c:f>'Water Consumption'!$D$12</c:f>
              <c:numCache>
                <c:formatCode>_-* #,##0_-;_-* #,##0\-;_-* "-"??_-;_-@_-</c:formatCode>
                <c:ptCount val="1"/>
                <c:pt idx="0">
                  <c:v>27816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AD14-4656-9AEC-1CEC7685B5F3}"/>
            </c:ext>
          </c:extLst>
        </c:ser>
        <c:ser>
          <c:idx val="3"/>
          <c:order val="3"/>
          <c:tx>
            <c:strRef>
              <c:f>'Water Consumption'!$E$7</c:f>
              <c:strCache>
                <c:ptCount val="1"/>
                <c:pt idx="0">
                  <c:v>الهيئة الإتحادية للكهرباء والماء  FEWA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'Water Consumption'!$A$8:$A$12</c15:sqref>
                  </c15:fullRef>
                </c:ext>
              </c:extLst>
              <c:f>'Water Consumption'!$A$12</c:f>
              <c:numCache>
                <c:formatCode>General</c:formatCode>
                <c:ptCount val="1"/>
                <c:pt idx="0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'Water Consumption'!$E$8:$E$12</c15:sqref>
                  </c15:fullRef>
                </c:ext>
              </c:extLst>
              <c:f>'Water Consumption'!$E$12</c:f>
              <c:numCache>
                <c:formatCode>_-* #,##0_-;_-* #,##0\-;_-* "-"??_-;_-@_-</c:formatCode>
                <c:ptCount val="1"/>
                <c:pt idx="0">
                  <c:v>26184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AD14-4656-9AEC-1CEC7685B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85767424"/>
        <c:axId val="185982976"/>
        <c:extLst/>
      </c:barChart>
      <c:catAx>
        <c:axId val="1857674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5982976"/>
        <c:crosses val="autoZero"/>
        <c:auto val="1"/>
        <c:lblAlgn val="ctr"/>
        <c:lblOffset val="100"/>
        <c:noMultiLvlLbl val="0"/>
      </c:catAx>
      <c:valAx>
        <c:axId val="185982976"/>
        <c:scaling>
          <c:orientation val="minMax"/>
          <c:max val="25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MIG/Y</a:t>
                </a:r>
              </a:p>
            </c:rich>
          </c:tx>
          <c:layout/>
          <c:overlay val="0"/>
        </c:title>
        <c:numFmt formatCode="_-* #,##0_-;_-* #,##0\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8576742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6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900"/>
            </a:pPr>
            <a:r>
              <a:rPr lang="ar-AE" sz="900" b="1" i="0" baseline="0">
                <a:effectLst/>
                <a:latin typeface="+mj-lt"/>
              </a:rPr>
              <a:t>النسبة المئوية لإجمالي استهلاك الهيئات للمياه للعام 2018</a:t>
            </a:r>
            <a:endParaRPr lang="en-US" sz="900">
              <a:effectLst/>
              <a:latin typeface="+mj-lt"/>
            </a:endParaRPr>
          </a:p>
          <a:p>
            <a:pPr algn="ctr">
              <a:defRPr sz="900"/>
            </a:pPr>
            <a:r>
              <a:rPr lang="en-US" sz="900" b="1" i="0" baseline="0">
                <a:effectLst/>
                <a:latin typeface="+mj-lt"/>
              </a:rPr>
              <a:t>The Percentage of  the Total Water Consumption for Authorities in 2018 </a:t>
            </a:r>
            <a:endParaRPr lang="en-US" sz="900">
              <a:effectLst/>
              <a:latin typeface="+mj-lt"/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'Water Consumption'!$A$12</c:f>
              <c:strCache>
                <c:ptCount val="1"/>
                <c:pt idx="0">
                  <c:v>2018</c:v>
                </c:pt>
              </c:strCache>
            </c:strRef>
          </c:tx>
          <c:dLbls>
            <c:dLbl>
              <c:idx val="3"/>
              <c:layout>
                <c:manualLayout>
                  <c:x val="2.4670576892174192E-2"/>
                  <c:y val="2.51418895413945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8A9-4F20-85B5-819724101E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'Water Consumption'!$B$7:$E$7</c:f>
              <c:strCache>
                <c:ptCount val="4"/>
                <c:pt idx="0">
                  <c:v>دائرة الطاقة أبوظبي  DOE</c:v>
                </c:pt>
                <c:pt idx="1">
                  <c:v>هيئة كهرباء ومياه دبي  DEWA</c:v>
                </c:pt>
                <c:pt idx="2">
                  <c:v>هيئة كهرباء ومياه الشارقة  SEWA</c:v>
                </c:pt>
                <c:pt idx="3">
                  <c:v>الهيئة الإتحادية للكهرباء والماء  FEWA</c:v>
                </c:pt>
              </c:strCache>
            </c:strRef>
          </c:cat>
          <c:val>
            <c:numRef>
              <c:f>'Water Consumption'!$B$12:$E$12</c:f>
              <c:numCache>
                <c:formatCode>_-* #,##0_-;_-* #,##0\-;_-* "-"??_-;_-@_-</c:formatCode>
                <c:ptCount val="4"/>
                <c:pt idx="0">
                  <c:v>237982</c:v>
                </c:pt>
                <c:pt idx="1">
                  <c:v>113994</c:v>
                </c:pt>
                <c:pt idx="2">
                  <c:v>27816</c:v>
                </c:pt>
                <c:pt idx="3">
                  <c:v>26184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A9-4F20-85B5-819724101E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ar-AE" sz="1000" b="1" i="0" baseline="0">
                <a:effectLst/>
              </a:rPr>
              <a:t>الطلب الذروي على المياه</a:t>
            </a:r>
            <a:r>
              <a:rPr lang="en-US" sz="1000" b="1" i="0" baseline="0">
                <a:effectLst/>
              </a:rPr>
              <a:t> </a:t>
            </a:r>
            <a:r>
              <a:rPr lang="ar-AE" sz="1000" b="1" i="0" baseline="0">
                <a:effectLst/>
              </a:rPr>
              <a:t> لعام </a:t>
            </a:r>
            <a:r>
              <a:rPr lang="en-US" sz="1000" b="1" i="0" baseline="0">
                <a:effectLst/>
              </a:rPr>
              <a:t>  2018  </a:t>
            </a:r>
            <a:endParaRPr lang="en-US" sz="1000">
              <a:effectLst/>
            </a:endParaRPr>
          </a:p>
          <a:p>
            <a:pPr>
              <a:defRPr sz="1000"/>
            </a:pPr>
            <a:r>
              <a:rPr lang="ar-AE" sz="1000" b="1" i="0" baseline="0">
                <a:effectLst/>
              </a:rPr>
              <a:t> </a:t>
            </a:r>
            <a:r>
              <a:rPr lang="en-US" sz="1000" b="1" i="0" baseline="0">
                <a:effectLst/>
              </a:rPr>
              <a:t> Peak Water Demand in 2018</a:t>
            </a:r>
            <a:endParaRPr lang="en-US" sz="1000">
              <a:effectLst/>
            </a:endParaRPr>
          </a:p>
        </c:rich>
      </c:tx>
      <c:layout>
        <c:manualLayout>
          <c:xMode val="edge"/>
          <c:yMode val="edge"/>
          <c:x val="0.35237317435976956"/>
          <c:y val="2.777777777777777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005947689222605"/>
          <c:y val="0.19028944298629336"/>
          <c:w val="0.7454282589676291"/>
          <c:h val="0.61927274715660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'Peak Water Demand'!$B$7</c:f>
              <c:strCache>
                <c:ptCount val="1"/>
                <c:pt idx="0">
                  <c:v>دائرة الطاقة أبوظبي  DOE</c:v>
                </c:pt>
              </c:strCache>
            </c:strRef>
          </c:tx>
          <c:invertIfNegative val="0"/>
          <c:cat>
            <c:numRef>
              <c:f>'Peak Water Demand'!$A$12</c:f>
              <c:numCache>
                <c:formatCode>General</c:formatCode>
                <c:ptCount val="1"/>
                <c:pt idx="0">
                  <c:v>2018</c:v>
                </c:pt>
              </c:numCache>
            </c:numRef>
          </c:cat>
          <c:val>
            <c:numRef>
              <c:f>'Peak Water Demand'!$B$12</c:f>
              <c:numCache>
                <c:formatCode>_-* #,##0_-;_-* #,##0\-;_-* "-"??_-;_-@_-</c:formatCode>
                <c:ptCount val="1"/>
                <c:pt idx="0">
                  <c:v>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0-4C98-94CA-8E73292BC904}"/>
            </c:ext>
          </c:extLst>
        </c:ser>
        <c:ser>
          <c:idx val="1"/>
          <c:order val="1"/>
          <c:tx>
            <c:strRef>
              <c:f>'Peak Water Demand'!$C$7</c:f>
              <c:strCache>
                <c:ptCount val="1"/>
                <c:pt idx="0">
                  <c:v>هيئة كهرباء ومياه دبي  DEWA</c:v>
                </c:pt>
              </c:strCache>
            </c:strRef>
          </c:tx>
          <c:invertIfNegative val="0"/>
          <c:cat>
            <c:numRef>
              <c:f>'Peak Water Demand'!$A$12</c:f>
              <c:numCache>
                <c:formatCode>General</c:formatCode>
                <c:ptCount val="1"/>
                <c:pt idx="0">
                  <c:v>2018</c:v>
                </c:pt>
              </c:numCache>
            </c:numRef>
          </c:cat>
          <c:val>
            <c:numRef>
              <c:f>'Peak Water Demand'!$C$12</c:f>
              <c:numCache>
                <c:formatCode>_-* #,##0_-;_-* #,##0\-;_-* "-"??_-;_-@_-</c:formatCode>
                <c:ptCount val="1"/>
                <c:pt idx="0">
                  <c:v>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40-4C98-94CA-8E73292BC904}"/>
            </c:ext>
          </c:extLst>
        </c:ser>
        <c:ser>
          <c:idx val="2"/>
          <c:order val="2"/>
          <c:tx>
            <c:strRef>
              <c:f>'Peak Water Demand'!$D$7</c:f>
              <c:strCache>
                <c:ptCount val="1"/>
                <c:pt idx="0">
                  <c:v>هيئة كهرباء ومياه الشارقة  SEWA</c:v>
                </c:pt>
              </c:strCache>
            </c:strRef>
          </c:tx>
          <c:invertIfNegative val="0"/>
          <c:cat>
            <c:numRef>
              <c:f>'Peak Water Demand'!$A$12</c:f>
              <c:numCache>
                <c:formatCode>General</c:formatCode>
                <c:ptCount val="1"/>
                <c:pt idx="0">
                  <c:v>2018</c:v>
                </c:pt>
              </c:numCache>
            </c:numRef>
          </c:cat>
          <c:val>
            <c:numRef>
              <c:f>'Peak Water Demand'!$D$12</c:f>
              <c:numCache>
                <c:formatCode>_-* #,##0_-;_-* #,##0\-;_-* "-"??_-;_-@_-</c:formatCode>
                <c:ptCount val="1"/>
                <c:pt idx="0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40-4C98-94CA-8E73292BC904}"/>
            </c:ext>
          </c:extLst>
        </c:ser>
        <c:ser>
          <c:idx val="3"/>
          <c:order val="3"/>
          <c:tx>
            <c:strRef>
              <c:f>'Peak Water Demand'!$E$7</c:f>
              <c:strCache>
                <c:ptCount val="1"/>
                <c:pt idx="0">
                  <c:v>الهيئة الإتحادية للكهرباء والماء  FEWA</c:v>
                </c:pt>
              </c:strCache>
            </c:strRef>
          </c:tx>
          <c:invertIfNegative val="0"/>
          <c:cat>
            <c:numRef>
              <c:f>'Peak Water Demand'!$A$12</c:f>
              <c:numCache>
                <c:formatCode>General</c:formatCode>
                <c:ptCount val="1"/>
                <c:pt idx="0">
                  <c:v>2018</c:v>
                </c:pt>
              </c:numCache>
            </c:numRef>
          </c:cat>
          <c:val>
            <c:numRef>
              <c:f>'Peak Water Demand'!$E$12</c:f>
              <c:numCache>
                <c:formatCode>_-* #,##0_-;_-* #,##0\-;_-* "-"??_-;_-@_-</c:formatCode>
                <c:ptCount val="1"/>
                <c:pt idx="0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40-4C98-94CA-8E73292BC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66080"/>
        <c:axId val="185986432"/>
      </c:barChart>
      <c:catAx>
        <c:axId val="187566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5986432"/>
        <c:crosses val="autoZero"/>
        <c:auto val="1"/>
        <c:lblAlgn val="ctr"/>
        <c:lblOffset val="100"/>
        <c:noMultiLvlLbl val="1"/>
      </c:catAx>
      <c:valAx>
        <c:axId val="1859864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800" b="0"/>
                  <a:t>MIG/D</a:t>
                </a:r>
              </a:p>
            </c:rich>
          </c:tx>
          <c:layout/>
          <c:overlay val="0"/>
        </c:title>
        <c:numFmt formatCode="_-* #,##0_-;_-* #,##0\-;_-* &quot;-&quot;??_-;_-@_-" sourceLinked="1"/>
        <c:majorTickMark val="none"/>
        <c:minorTickMark val="none"/>
        <c:tickLblPos val="nextTo"/>
        <c:crossAx val="1875660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833950734276377"/>
          <c:y val="0.86535688247302422"/>
          <c:w val="0.63127115675092038"/>
          <c:h val="0.1068653397491980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1" algn="ctr" rtl="1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AE" sz="800" b="1" i="0" baseline="0">
                <a:effectLst/>
              </a:rPr>
              <a:t>عدد المشتركين -مياه للعام 2018 </a:t>
            </a:r>
            <a:endParaRPr lang="en-US" sz="800">
              <a:effectLst/>
            </a:endParaRPr>
          </a:p>
          <a:p>
            <a:pPr lvl="1" algn="ctr" rtl="1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800" b="1" i="0" baseline="0">
                <a:effectLst/>
              </a:rPr>
              <a:t>Number of Consumersin Water Services in 2018</a:t>
            </a:r>
            <a:r>
              <a:rPr lang="ar-AE" sz="800" b="1" i="0" baseline="0">
                <a:effectLst/>
              </a:rPr>
              <a:t> </a:t>
            </a:r>
            <a:endParaRPr lang="en-US" sz="800">
              <a:effectLst/>
            </a:endParaRPr>
          </a:p>
        </c:rich>
      </c:tx>
      <c:layout>
        <c:manualLayout>
          <c:xMode val="edge"/>
          <c:yMode val="edge"/>
          <c:x val="0.13525039370078737"/>
          <c:y val="3.73869932925051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67108486439195"/>
          <c:y val="0.20607648002333043"/>
          <c:w val="0.5321780402449694"/>
          <c:h val="0.566448673082531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'Number of Consumers-Water'!$B$7</c:f>
              <c:strCache>
                <c:ptCount val="1"/>
                <c:pt idx="0">
                  <c:v>دائرة الطاقة أبوظبي  DOE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'Number of Consumers-Water'!$A$8:$A$12</c15:sqref>
                  </c15:fullRef>
                </c:ext>
              </c:extLst>
              <c:f>'Number of Consumers-Water'!$A$12</c:f>
              <c:numCache>
                <c:formatCode>General</c:formatCode>
                <c:ptCount val="1"/>
                <c:pt idx="0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'Number of Consumers-Water'!$B$8:$B$12</c15:sqref>
                  </c15:fullRef>
                </c:ext>
              </c:extLst>
              <c:f>'Number of Consumers-Water'!$B$12</c:f>
              <c:numCache>
                <c:formatCode>_-* #,##0_-;_-* #,##0\-;_-* "-"??_-;_-@_-</c:formatCode>
                <c:ptCount val="1"/>
                <c:pt idx="0">
                  <c:v>396119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AC3C-4F40-BD7A-BC1DDBBA2D12}"/>
            </c:ext>
          </c:extLst>
        </c:ser>
        <c:ser>
          <c:idx val="1"/>
          <c:order val="1"/>
          <c:tx>
            <c:strRef>
              <c:f>'Number of Consumers-Water'!$C$7</c:f>
              <c:strCache>
                <c:ptCount val="1"/>
                <c:pt idx="0">
                  <c:v>هيئة كهرباء ومياه دبي  DEWA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'Number of Consumers-Water'!$A$8:$A$12</c15:sqref>
                  </c15:fullRef>
                </c:ext>
              </c:extLst>
              <c:f>'Number of Consumers-Water'!$A$12</c:f>
              <c:numCache>
                <c:formatCode>General</c:formatCode>
                <c:ptCount val="1"/>
                <c:pt idx="0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'Number of Consumers-Water'!$C$8:$C$12</c15:sqref>
                  </c15:fullRef>
                </c:ext>
              </c:extLst>
              <c:f>'Number of Consumers-Water'!$C$12</c:f>
              <c:numCache>
                <c:formatCode>_-* #,##0_-;_-* #,##0\-;_-* "-"??_-;_-@_-</c:formatCode>
                <c:ptCount val="1"/>
                <c:pt idx="0">
                  <c:v>750596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AC3C-4F40-BD7A-BC1DDBBA2D12}"/>
            </c:ext>
          </c:extLst>
        </c:ser>
        <c:ser>
          <c:idx val="2"/>
          <c:order val="2"/>
          <c:tx>
            <c:strRef>
              <c:f>'Number of Consumers-Water'!$D$7</c:f>
              <c:strCache>
                <c:ptCount val="1"/>
                <c:pt idx="0">
                  <c:v>هيئة كهرباء ومياه الشارقة  SEWA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'Number of Consumers-Water'!$A$8:$A$12</c15:sqref>
                  </c15:fullRef>
                </c:ext>
              </c:extLst>
              <c:f>'Number of Consumers-Water'!$A$12</c:f>
              <c:numCache>
                <c:formatCode>General</c:formatCode>
                <c:ptCount val="1"/>
                <c:pt idx="0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'Number of Consumers-Water'!$D$8:$D$12</c15:sqref>
                  </c15:fullRef>
                </c:ext>
              </c:extLst>
              <c:f>'Number of Consumers-Water'!$D$12</c:f>
              <c:numCache>
                <c:formatCode>_-* #,##0_-;_-* #,##0\-;_-* "-"??_-;_-@_-</c:formatCode>
                <c:ptCount val="1"/>
                <c:pt idx="0">
                  <c:v>345749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AC3C-4F40-BD7A-BC1DDBBA2D12}"/>
            </c:ext>
          </c:extLst>
        </c:ser>
        <c:ser>
          <c:idx val="3"/>
          <c:order val="3"/>
          <c:tx>
            <c:strRef>
              <c:f>'Number of Consumers-Water'!$E$7</c:f>
              <c:strCache>
                <c:ptCount val="1"/>
                <c:pt idx="0">
                  <c:v>الهيئة الإتحادية للكهرباء والماء  FEWA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'Number of Consumers-Water'!$A$8:$A$12</c15:sqref>
                  </c15:fullRef>
                </c:ext>
              </c:extLst>
              <c:f>'Number of Consumers-Water'!$A$12</c:f>
              <c:numCache>
                <c:formatCode>General</c:formatCode>
                <c:ptCount val="1"/>
                <c:pt idx="0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'Number of Consumers-Water'!$E$8:$E$12</c15:sqref>
                  </c15:fullRef>
                </c:ext>
              </c:extLst>
              <c:f>'Number of Consumers-Water'!$E$12</c:f>
              <c:numCache>
                <c:formatCode>_-* #,##0_-;_-* #,##0\-;_-* "-"??_-;_-@_-</c:formatCode>
                <c:ptCount val="1"/>
                <c:pt idx="0">
                  <c:v>261708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AC3C-4F40-BD7A-BC1DDBBA2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87660800"/>
        <c:axId val="185988736"/>
        <c:extLst/>
      </c:barChart>
      <c:catAx>
        <c:axId val="18766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85988736"/>
        <c:crosses val="autoZero"/>
        <c:auto val="1"/>
        <c:lblAlgn val="ctr"/>
        <c:lblOffset val="100"/>
        <c:noMultiLvlLbl val="0"/>
      </c:catAx>
      <c:valAx>
        <c:axId val="185988736"/>
        <c:scaling>
          <c:orientation val="minMax"/>
          <c:max val="74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800" b="0"/>
                  <a:t>Consumer</a:t>
                </a:r>
              </a:p>
            </c:rich>
          </c:tx>
          <c:layout/>
          <c:overlay val="0"/>
        </c:title>
        <c:numFmt formatCode="_-* #,##0_-;_-* #,##0\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87660800"/>
        <c:crosses val="autoZero"/>
        <c:crossBetween val="between"/>
        <c:majorUnit val="90000"/>
        <c:dispUnits>
          <c:builtInUnit val="thousands"/>
        </c:dispUnits>
      </c:valAx>
    </c:plotArea>
    <c:legend>
      <c:legendPos val="b"/>
      <c:layout/>
      <c:overlay val="0"/>
      <c:txPr>
        <a:bodyPr/>
        <a:lstStyle/>
        <a:p>
          <a:pPr>
            <a:defRPr sz="6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800"/>
            </a:pPr>
            <a:r>
              <a:rPr lang="ar-AE" sz="800" b="1" i="0" baseline="0">
                <a:effectLst/>
              </a:rPr>
              <a:t>النسبة المئوية لإجمالي عدد المشتركين - المياه في الهيئات  للعام</a:t>
            </a:r>
            <a:r>
              <a:rPr lang="en-US" sz="800" b="1" i="0" baseline="0">
                <a:effectLst/>
              </a:rPr>
              <a:t>2018  </a:t>
            </a:r>
            <a:r>
              <a:rPr lang="ar-AE" sz="800" b="1" i="0" baseline="0">
                <a:effectLst/>
              </a:rPr>
              <a:t> </a:t>
            </a:r>
            <a:endParaRPr lang="en-US" sz="800">
              <a:effectLst/>
            </a:endParaRPr>
          </a:p>
          <a:p>
            <a:pPr algn="ctr">
              <a:defRPr sz="800"/>
            </a:pPr>
            <a:r>
              <a:rPr lang="en-US" sz="800" b="1" i="0" baseline="0">
                <a:effectLst/>
              </a:rPr>
              <a:t>The Percentage of the Total Number of Consumers-Water</a:t>
            </a:r>
          </a:p>
          <a:p>
            <a:pPr algn="ctr">
              <a:defRPr sz="800"/>
            </a:pPr>
            <a:r>
              <a:rPr lang="en-US" sz="800" b="1" i="0" baseline="0">
                <a:effectLst/>
              </a:rPr>
              <a:t>in the Authorities in 2018 </a:t>
            </a:r>
            <a:r>
              <a:rPr lang="ar-AE" sz="800" b="1" i="0" baseline="0">
                <a:effectLst/>
              </a:rPr>
              <a:t> </a:t>
            </a:r>
          </a:p>
        </c:rich>
      </c:tx>
      <c:layout>
        <c:manualLayout>
          <c:xMode val="edge"/>
          <c:yMode val="edge"/>
          <c:x val="0.14493386346508666"/>
          <c:y val="2.3148148148148147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'Number of Consumers-Water'!$A$12</c:f>
              <c:strCache>
                <c:ptCount val="1"/>
                <c:pt idx="0">
                  <c:v>2018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'Number of Consumers-Water'!$B$7:$E$7</c:f>
              <c:strCache>
                <c:ptCount val="4"/>
                <c:pt idx="0">
                  <c:v>دائرة الطاقة أبوظبي  DOE</c:v>
                </c:pt>
                <c:pt idx="1">
                  <c:v>هيئة كهرباء ومياه دبي  DEWA</c:v>
                </c:pt>
                <c:pt idx="2">
                  <c:v>هيئة كهرباء ومياه الشارقة  SEWA</c:v>
                </c:pt>
                <c:pt idx="3">
                  <c:v>الهيئة الإتحادية للكهرباء والماء  FEWA</c:v>
                </c:pt>
              </c:strCache>
            </c:strRef>
          </c:cat>
          <c:val>
            <c:numRef>
              <c:f>'Number of Consumers-Water'!$B$12:$E$12</c:f>
              <c:numCache>
                <c:formatCode>_-* #,##0_-;_-* #,##0\-;_-* "-"??_-;_-@_-</c:formatCode>
                <c:ptCount val="4"/>
                <c:pt idx="0">
                  <c:v>396119</c:v>
                </c:pt>
                <c:pt idx="1">
                  <c:v>750596</c:v>
                </c:pt>
                <c:pt idx="2">
                  <c:v>345749</c:v>
                </c:pt>
                <c:pt idx="3">
                  <c:v>261708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4-4513-B6B8-38F01D2644F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ar-AE" sz="1000" b="1" i="0" baseline="0">
                <a:effectLst/>
                <a:latin typeface="Arial (Body)"/>
              </a:rPr>
              <a:t>النسبة المئوية لكمية المياه المصدرة من هيئة مياه و كهرباء أبوظبي إلى الهيئات الآخرى للعام </a:t>
            </a:r>
            <a:r>
              <a:rPr lang="en-US" sz="1000" b="1" i="0" baseline="0">
                <a:effectLst/>
                <a:latin typeface="Arial (Body)"/>
              </a:rPr>
              <a:t>2018</a:t>
            </a:r>
            <a:r>
              <a:rPr lang="ar-AE" sz="1000" b="1" i="0" baseline="0">
                <a:effectLst/>
                <a:latin typeface="Arial (Body)"/>
              </a:rPr>
              <a:t> </a:t>
            </a:r>
            <a:endParaRPr lang="en-US" sz="1000">
              <a:effectLst/>
              <a:latin typeface="Arial (Body)"/>
            </a:endParaRPr>
          </a:p>
          <a:p>
            <a:pPr algn="ctr">
              <a:defRPr/>
            </a:pPr>
            <a:r>
              <a:rPr lang="en-US" sz="1000" b="1" i="0" baseline="0">
                <a:effectLst/>
                <a:latin typeface="Arial (Body)"/>
              </a:rPr>
              <a:t>The Percentage of Water Export from ADWEA to Other Authorities in 2018 </a:t>
            </a:r>
            <a:r>
              <a:rPr lang="ar-AE" sz="1000" b="1" i="0" baseline="0">
                <a:effectLst/>
                <a:latin typeface="Arial (Body)"/>
              </a:rPr>
              <a:t> </a:t>
            </a:r>
            <a:endParaRPr lang="en-US" sz="1000">
              <a:effectLst/>
              <a:latin typeface="Arial (Body)"/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5"/>
          <c:order val="5"/>
          <c:tx>
            <c:strRef>
              <c:f>'Yearly Water Exports'!$A$12</c:f>
              <c:strCache>
                <c:ptCount val="1"/>
                <c:pt idx="0">
                  <c:v>2018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'Yearly Water Exports'!$B$7:$C$7</c:f>
              <c:strCache>
                <c:ptCount val="2"/>
                <c:pt idx="0">
                  <c:v>هيئة كهرباء ومياه الشارقة  SEWA</c:v>
                </c:pt>
                <c:pt idx="1">
                  <c:v>الهيئة الإتحادية للكهرباء والماء  FEWA</c:v>
                </c:pt>
              </c:strCache>
            </c:strRef>
          </c:cat>
          <c:val>
            <c:numRef>
              <c:f>'Yearly Water Exports'!$B$12:$C$12</c:f>
              <c:numCache>
                <c:formatCode>_-* #,##0_-;_-* #,##0\-;_-* "-"??_-;_-@_-</c:formatCode>
                <c:ptCount val="2"/>
                <c:pt idx="0" formatCode="_(* #,##0_);_(* \(#,##0\);_(* &quot;-&quot;??_);_(@_)">
                  <c:v>5480</c:v>
                </c:pt>
                <c:pt idx="1">
                  <c:v>19815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B8-4CD5-87C5-8CAD129FAC7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'Yearly Water Exports'!#REF!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'Yearly Water Exports'!$B$7:$C$7</c15:sqref>
                        </c15:formulaRef>
                      </c:ext>
                    </c:extLst>
                    <c:strCache>
                      <c:ptCount val="2"/>
                      <c:pt idx="0">
                        <c:v>هيئة كهرباء ومياه الشارقة  SEWA</c:v>
                      </c:pt>
                      <c:pt idx="1">
                        <c:v>الهيئة الإتحادية للكهرباء والماء  FEWA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'Yearly Water Exports'!#REF!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BBF-4EA5-B9E0-C48201482E11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'Yearly Water Exports'!$A$8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'Yearly Water Exports'!$B$7:$C$7</c15:sqref>
                        </c15:formulaRef>
                      </c:ext>
                    </c:extLst>
                    <c:strCache>
                      <c:ptCount val="2"/>
                      <c:pt idx="0">
                        <c:v>هيئة كهرباء ومياه الشارقة  SEWA</c:v>
                      </c:pt>
                      <c:pt idx="1">
                        <c:v>الهيئة الإتحادية للكهرباء والماء  FEWA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'Yearly Water Exports'!$B$8:$C$8</c15:sqref>
                        </c15:formulaRef>
                      </c:ext>
                    </c:extLst>
                    <c:numCache>
                      <c:formatCode>_-* #,##0_-;_-* #,##0\-;_-* "-"??_-;_-@_-</c:formatCode>
                      <c:ptCount val="2"/>
                      <c:pt idx="0" formatCode="_(* #,##0_);_(* \(#,##0\);_(* &quot;-&quot;??_);_(@_)">
                        <c:v>3738</c:v>
                      </c:pt>
                      <c:pt idx="1">
                        <c:v>15611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BBF-4EA5-B9E0-C48201482E11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'Yearly Water Exports'!$A$9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'Yearly Water Exports'!$B$7:$C$7</c15:sqref>
                        </c15:formulaRef>
                      </c:ext>
                    </c:extLst>
                    <c:strCache>
                      <c:ptCount val="2"/>
                      <c:pt idx="0">
                        <c:v>هيئة كهرباء ومياه الشارقة  SEWA</c:v>
                      </c:pt>
                      <c:pt idx="1">
                        <c:v>الهيئة الإتحادية للكهرباء والماء  FEWA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'Yearly Water Exports'!$B$9:$C$9</c15:sqref>
                        </c15:formulaRef>
                      </c:ext>
                    </c:extLst>
                    <c:numCache>
                      <c:formatCode>_-* #,##0_-;_-* #,##0\-;_-* "-"??_-;_-@_-</c:formatCode>
                      <c:ptCount val="2"/>
                      <c:pt idx="0" formatCode="_(* #,##0_);_(* \(#,##0\);_(* &quot;-&quot;??_);_(@_)">
                        <c:v>3351</c:v>
                      </c:pt>
                      <c:pt idx="1">
                        <c:v>14182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BBF-4EA5-B9E0-C48201482E11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'Yearly Water Exports'!$A$10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'Yearly Water Exports'!$B$7:$C$7</c15:sqref>
                        </c15:formulaRef>
                      </c:ext>
                    </c:extLst>
                    <c:strCache>
                      <c:ptCount val="2"/>
                      <c:pt idx="0">
                        <c:v>هيئة كهرباء ومياه الشارقة  SEWA</c:v>
                      </c:pt>
                      <c:pt idx="1">
                        <c:v>الهيئة الإتحادية للكهرباء والماء  FEWA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'Yearly Water Exports'!$B$10:$C$10</c15:sqref>
                        </c15:formulaRef>
                      </c:ext>
                    </c:extLst>
                    <c:numCache>
                      <c:formatCode>_-* #,##0_-;_-* #,##0\-;_-* "-"??_-;_-@_-</c:formatCode>
                      <c:ptCount val="2"/>
                      <c:pt idx="0" formatCode="_(* #,##0_);_(* \(#,##0\);_(* &quot;-&quot;??_);_(@_)">
                        <c:v>4877</c:v>
                      </c:pt>
                      <c:pt idx="1">
                        <c:v>14746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BBF-4EA5-B9E0-C48201482E11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'Yearly Water Exports'!$A$11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800"/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'Yearly Water Exports'!$B$7:$C$7</c15:sqref>
                        </c15:formulaRef>
                      </c:ext>
                    </c:extLst>
                    <c:strCache>
                      <c:ptCount val="2"/>
                      <c:pt idx="0">
                        <c:v>هيئة كهرباء ومياه الشارقة  SEWA</c:v>
                      </c:pt>
                      <c:pt idx="1">
                        <c:v>الهيئة الإتحادية للكهرباء والماء  FEWA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'Yearly Water Exports'!$B$11:$C$11</c15:sqref>
                        </c15:formulaRef>
                      </c:ext>
                    </c:extLst>
                    <c:numCache>
                      <c:formatCode>_-* #,##0_-;_-* #,##0\-;_-* "-"??_-;_-@_-</c:formatCode>
                      <c:ptCount val="2"/>
                      <c:pt idx="0" formatCode="_(* #,##0_);_(* \(#,##0\);_(* &quot;-&quot;??_);_(@_)">
                        <c:v>5490</c:v>
                      </c:pt>
                      <c:pt idx="1">
                        <c:v>16846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BBF-4EA5-B9E0-C48201482E11}"/>
                  </c:ext>
                </c:extLst>
              </c15:ser>
            </c15:filteredPieSeries>
          </c:ext>
        </c:extLst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ar-AE" sz="1200" b="1" i="0" baseline="0">
                <a:effectLst/>
              </a:rPr>
              <a:t>السعة التصميمية وكمية إنتاج وإعادة استخدام مياه الصرف الصحي المعالجة</a:t>
            </a:r>
            <a:endParaRPr lang="en-US" sz="1200">
              <a:effectLst/>
            </a:endParaRPr>
          </a:p>
          <a:p>
            <a:pPr>
              <a:defRPr/>
            </a:pPr>
            <a:r>
              <a:rPr lang="en-US" sz="1200" b="1" i="0" baseline="0">
                <a:effectLst/>
              </a:rPr>
              <a:t>Installed Capacity &amp; Treated Wastewater Production and Re-use</a:t>
            </a:r>
            <a:endParaRPr lang="en-US" sz="12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734776321349787"/>
          <c:y val="0.21462094097741916"/>
          <c:w val="0.65659226865474918"/>
          <c:h val="0.67490162903190831"/>
        </c:manualLayout>
      </c:layout>
      <c:areaChart>
        <c:grouping val="standard"/>
        <c:varyColors val="0"/>
        <c:ser>
          <c:idx val="1"/>
          <c:order val="1"/>
          <c:tx>
            <c:strRef>
              <c:f>'Treatedwaste water Prod.&amp; Reuse'!$C$7:$C$8</c:f>
              <c:strCache>
                <c:ptCount val="2"/>
                <c:pt idx="0">
                  <c:v>السعة التصميمية </c:v>
                </c:pt>
                <c:pt idx="1">
                  <c:v>Installed Capacity</c:v>
                </c:pt>
              </c:strCache>
            </c:strRef>
          </c:tx>
          <c:cat>
            <c:numRef>
              <c:f>'Treatedwaste water Prod.&amp; Reuse'!$A$9:$A$13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'Treatedwaste water Prod.&amp; Reuse'!$C$9:$C$13</c:f>
              <c:numCache>
                <c:formatCode>0</c:formatCode>
                <c:ptCount val="5"/>
                <c:pt idx="0">
                  <c:v>821.85</c:v>
                </c:pt>
                <c:pt idx="1">
                  <c:v>821.85</c:v>
                </c:pt>
                <c:pt idx="2">
                  <c:v>875.3</c:v>
                </c:pt>
                <c:pt idx="3">
                  <c:v>872</c:v>
                </c:pt>
                <c:pt idx="4">
                  <c:v>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E-4F24-868D-CD419B715AA8}"/>
            </c:ext>
          </c:extLst>
        </c:ser>
        <c:ser>
          <c:idx val="2"/>
          <c:order val="2"/>
          <c:tx>
            <c:strRef>
              <c:f>'Treatedwaste water Prod.&amp; Reuse'!$D$7:$D$8</c:f>
              <c:strCache>
                <c:ptCount val="2"/>
                <c:pt idx="0">
                  <c:v>كمية المياه المعالجة المنتجة</c:v>
                </c:pt>
                <c:pt idx="1">
                  <c:v>Treated Wastewater Production</c:v>
                </c:pt>
              </c:strCache>
            </c:strRef>
          </c:tx>
          <c:cat>
            <c:numRef>
              <c:f>'Treatedwaste water Prod.&amp; Reuse'!$A$9:$A$13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'Treatedwaste water Prod.&amp; Reuse'!$D$9:$D$13</c:f>
              <c:numCache>
                <c:formatCode>0</c:formatCode>
                <c:ptCount val="5"/>
                <c:pt idx="0">
                  <c:v>626.29</c:v>
                </c:pt>
                <c:pt idx="1">
                  <c:v>673.74</c:v>
                </c:pt>
                <c:pt idx="2">
                  <c:v>733.05</c:v>
                </c:pt>
                <c:pt idx="3">
                  <c:v>736</c:v>
                </c:pt>
                <c:pt idx="4">
                  <c:v>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DE-4F24-868D-CD419B715AA8}"/>
            </c:ext>
          </c:extLst>
        </c:ser>
        <c:ser>
          <c:idx val="3"/>
          <c:order val="3"/>
          <c:tx>
            <c:strRef>
              <c:f>'Treatedwaste water Prod.&amp; Reuse'!$E$7:$E$8</c:f>
              <c:strCache>
                <c:ptCount val="2"/>
                <c:pt idx="0">
                  <c:v>كمية المياه المعالجة المعاد استخدامها</c:v>
                </c:pt>
                <c:pt idx="1">
                  <c:v> Treated Wastewater Re-use</c:v>
                </c:pt>
              </c:strCache>
            </c:strRef>
          </c:tx>
          <c:spPr>
            <a:ln w="25400">
              <a:noFill/>
            </a:ln>
          </c:spPr>
          <c:cat>
            <c:numRef>
              <c:f>'Treatedwaste water Prod.&amp; Reuse'!$A$9:$A$13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'Treatedwaste water Prod.&amp; Reuse'!$E$9:$E$13</c:f>
              <c:numCache>
                <c:formatCode>0</c:formatCode>
                <c:ptCount val="5"/>
                <c:pt idx="0">
                  <c:v>382.51</c:v>
                </c:pt>
                <c:pt idx="1">
                  <c:v>419.67</c:v>
                </c:pt>
                <c:pt idx="2">
                  <c:v>479.89</c:v>
                </c:pt>
                <c:pt idx="3">
                  <c:v>549</c:v>
                </c:pt>
                <c:pt idx="4">
                  <c:v>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DE-4F24-868D-CD419B715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264960"/>
        <c:axId val="188052544"/>
        <c:extLst>
          <c:ext xmlns:c15="http://schemas.microsoft.com/office/drawing/2012/chart" uri="{02D57815-91ED-43cb-92C2-25804820EDAC}">
            <c15:filteredArea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'Treatedwaste water Prod.&amp; Reuse'!$B$7:$B$8</c15:sqref>
                        </c15:formulaRef>
                      </c:ext>
                    </c:extLst>
                    <c:strCache>
                      <c:ptCount val="2"/>
                      <c:pt idx="0">
                        <c:v>عدد المحطات</c:v>
                      </c:pt>
                      <c:pt idx="1">
                        <c:v>Plants Number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'Treatedwaste water Prod.&amp; Reuse'!$A$9:$A$13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'Treatedwaste water Prod.&amp; Reuse'!$B$9:$B$13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79</c:v>
                      </c:pt>
                      <c:pt idx="1">
                        <c:v>79</c:v>
                      </c:pt>
                      <c:pt idx="2">
                        <c:v>86</c:v>
                      </c:pt>
                      <c:pt idx="3">
                        <c:v>92</c:v>
                      </c:pt>
                      <c:pt idx="4">
                        <c:v>98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D6DE-4F24-868D-CD419B715AA8}"/>
                  </c:ext>
                </c:extLst>
              </c15:ser>
            </c15:filteredAreaSeries>
          </c:ext>
        </c:extLst>
      </c:areaChart>
      <c:catAx>
        <c:axId val="18826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052544"/>
        <c:crosses val="autoZero"/>
        <c:auto val="1"/>
        <c:lblAlgn val="ctr"/>
        <c:lblOffset val="100"/>
        <c:noMultiLvlLbl val="0"/>
      </c:catAx>
      <c:valAx>
        <c:axId val="1880525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Mm3/Y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882649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784943610261404"/>
          <c:y val="0.23904370350042495"/>
          <c:w val="0.2121506254748623"/>
          <c:h val="0.64189710343970896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ar-AE" sz="1400"/>
              <a:t>إنتاج النفط الخام وسوائل الغاز الطبيعي في دولة الإمارات العربية المتحدة</a:t>
            </a:r>
          </a:p>
          <a:p>
            <a:pPr>
              <a:defRPr sz="1400"/>
            </a:pPr>
            <a:r>
              <a:rPr lang="en-US" sz="1400"/>
              <a:t>UAE Crude</a:t>
            </a:r>
            <a:r>
              <a:rPr lang="en-US" sz="1400" baseline="0"/>
              <a:t> Oil &amp; NGLs Production </a:t>
            </a:r>
            <a:endParaRPr lang="en-US" sz="1400"/>
          </a:p>
        </c:rich>
      </c:tx>
      <c:layout/>
      <c:overlay val="0"/>
    </c:title>
    <c:autoTitleDeleted val="0"/>
    <c:view3D>
      <c:rotX val="15"/>
      <c:rotY val="34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'UAE crude &amp; NGLs Production'!$M$8</c:f>
              <c:strCache>
                <c:ptCount val="1"/>
                <c:pt idx="0">
                  <c:v>النفط الخام Crude Oil</c:v>
                </c:pt>
              </c:strCache>
            </c:strRef>
          </c:tx>
          <c:spPr>
            <a:solidFill>
              <a:srgbClr val="D2A000"/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('UAE crude &amp; NGLs Production'!$Q$7:$U$7,'UAE crude &amp; NGLs Production'!$Q$7:$T$7)</c15:sqref>
                  </c15:fullRef>
                </c:ext>
              </c:extLst>
              <c:f>('UAE crude &amp; NGLs Production'!$Q$7:$T$7,'UAE crude &amp; NGLs Production'!$Q$7:$T$7)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('UAE crude &amp; NGLs Production'!$Q$8:$U$8,'UAE crude &amp; NGLs Production'!$Q$8:$T$8)</c15:sqref>
                  </c15:fullRef>
                </c:ext>
              </c:extLst>
              <c:f>('UAE crude &amp; NGLs Production'!$Q$8:$T$8,'UAE crude &amp; NGLs Production'!$Q$8:$T$8)</c:f>
              <c:numCache>
                <c:formatCode>#,##0.0</c:formatCode>
                <c:ptCount val="8"/>
                <c:pt idx="0">
                  <c:v>2988.9</c:v>
                </c:pt>
                <c:pt idx="1">
                  <c:v>3088.2</c:v>
                </c:pt>
                <c:pt idx="2" formatCode="#,##0">
                  <c:v>2967</c:v>
                </c:pt>
                <c:pt idx="3">
                  <c:v>3007.17</c:v>
                </c:pt>
                <c:pt idx="4">
                  <c:v>2988.9</c:v>
                </c:pt>
                <c:pt idx="5">
                  <c:v>3088.2</c:v>
                </c:pt>
                <c:pt idx="6" formatCode="#,##0">
                  <c:v>2967</c:v>
                </c:pt>
                <c:pt idx="7">
                  <c:v>3007.17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8D-40C5-B84B-7387B05F5E55}"/>
            </c:ext>
          </c:extLst>
        </c:ser>
        <c:ser>
          <c:idx val="1"/>
          <c:order val="1"/>
          <c:tx>
            <c:strRef>
              <c:f>'UAE crude &amp; NGLs Production'!$M$9</c:f>
              <c:strCache>
                <c:ptCount val="1"/>
                <c:pt idx="0">
                  <c:v>سوائل الغاز الطبيعي NGLs 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('UAE crude &amp; NGLs Production'!$Q$7:$U$7,'UAE crude &amp; NGLs Production'!$Q$7:$T$7)</c15:sqref>
                  </c15:fullRef>
                </c:ext>
              </c:extLst>
              <c:f>('UAE crude &amp; NGLs Production'!$Q$7:$T$7,'UAE crude &amp; NGLs Production'!$Q$7:$T$7)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('UAE crude &amp; NGLs Production'!$Q$9:$U$9,'UAE crude &amp; NGLs Production'!$Q$9:$T$9)</c15:sqref>
                  </c15:fullRef>
                </c:ext>
              </c:extLst>
              <c:f>('UAE crude &amp; NGLs Production'!$Q$9:$T$9,'UAE crude &amp; NGLs Production'!$Q$9:$T$9)</c:f>
              <c:numCache>
                <c:formatCode>#,##0.0</c:formatCode>
                <c:ptCount val="8"/>
                <c:pt idx="0" formatCode="#,##0">
                  <c:v>828</c:v>
                </c:pt>
                <c:pt idx="1">
                  <c:v>848.9</c:v>
                </c:pt>
                <c:pt idx="2">
                  <c:v>807.32</c:v>
                </c:pt>
                <c:pt idx="3" formatCode="#,##0">
                  <c:v>832</c:v>
                </c:pt>
                <c:pt idx="4" formatCode="#,##0">
                  <c:v>828</c:v>
                </c:pt>
                <c:pt idx="5">
                  <c:v>848.9</c:v>
                </c:pt>
                <c:pt idx="6">
                  <c:v>807.32</c:v>
                </c:pt>
                <c:pt idx="7" formatCode="#,##0">
                  <c:v>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D-40C5-B84B-7387B05F5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357312"/>
        <c:axId val="125068992"/>
        <c:axId val="0"/>
      </c:bar3DChart>
      <c:catAx>
        <c:axId val="12935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5068992"/>
        <c:crosses val="autoZero"/>
        <c:auto val="1"/>
        <c:lblAlgn val="ctr"/>
        <c:lblOffset val="100"/>
        <c:noMultiLvlLbl val="0"/>
      </c:catAx>
      <c:valAx>
        <c:axId val="125068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ar-AE" baseline="0"/>
                  <a:t>ألف برميل / يوميا</a:t>
                </a:r>
                <a:r>
                  <a:rPr lang="en-US" baseline="0"/>
                  <a:t>  1000 b\d  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237729037813491"/>
              <c:y val="0.22731084204627508"/>
            </c:manualLayout>
          </c:layout>
          <c:overlay val="0"/>
        </c:title>
        <c:numFmt formatCode="#,##0.0" sourceLinked="1"/>
        <c:majorTickMark val="none"/>
        <c:minorTickMark val="none"/>
        <c:tickLblPos val="nextTo"/>
        <c:crossAx val="1293573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1">
              <a:defRPr sz="1400">
                <a:latin typeface="+mn-lt"/>
                <a:cs typeface="MCS HAND" pitchFamily="2" charset="-78"/>
              </a:defRPr>
            </a:pPr>
            <a:r>
              <a:rPr lang="ar-AE" sz="1400">
                <a:latin typeface="+mn-lt"/>
                <a:cs typeface="MCS HAND" pitchFamily="2" charset="-78"/>
              </a:rPr>
              <a:t>إجمالي إنتاج الغاز الطبيعي</a:t>
            </a:r>
            <a:r>
              <a:rPr lang="ar-AE" sz="1400" baseline="0">
                <a:latin typeface="+mn-lt"/>
                <a:cs typeface="MCS HAND" pitchFamily="2" charset="-78"/>
              </a:rPr>
              <a:t> في دولة الإمارات العربية المتحدة</a:t>
            </a:r>
            <a:endParaRPr lang="en-US" sz="1400" baseline="0">
              <a:latin typeface="+mn-lt"/>
              <a:cs typeface="MCS HAND" pitchFamily="2" charset="-78"/>
            </a:endParaRPr>
          </a:p>
          <a:p>
            <a:pPr rtl="1">
              <a:defRPr sz="1400">
                <a:latin typeface="+mn-lt"/>
                <a:cs typeface="MCS HAND" pitchFamily="2" charset="-78"/>
              </a:defRPr>
            </a:pPr>
            <a:r>
              <a:rPr lang="en-US" sz="1400" baseline="0">
                <a:latin typeface="+mn-lt"/>
                <a:cs typeface="MCS HAND" pitchFamily="2" charset="-78"/>
              </a:rPr>
              <a:t>2018</a:t>
            </a:r>
            <a:r>
              <a:rPr lang="ar-AE" sz="1400" baseline="0">
                <a:latin typeface="+mn-lt"/>
                <a:cs typeface="MCS HAND" pitchFamily="2" charset="-78"/>
              </a:rPr>
              <a:t> - </a:t>
            </a:r>
            <a:r>
              <a:rPr lang="en-US" sz="1400" baseline="0">
                <a:latin typeface="+mn-lt"/>
                <a:cs typeface="MCS HAND" pitchFamily="2" charset="-78"/>
              </a:rPr>
              <a:t>2015</a:t>
            </a:r>
          </a:p>
          <a:p>
            <a:pPr rtl="1">
              <a:defRPr sz="1400">
                <a:latin typeface="+mn-lt"/>
                <a:cs typeface="MCS HAND" pitchFamily="2" charset="-78"/>
              </a:defRPr>
            </a:pPr>
            <a:r>
              <a:rPr lang="en-US" sz="1400">
                <a:latin typeface="+mn-lt"/>
                <a:cs typeface="MCS HAND" pitchFamily="2" charset="-78"/>
              </a:rPr>
              <a:t>UAE NATURAL GAS pRODUCTION </a:t>
            </a:r>
            <a:endParaRPr lang="ar-AE" sz="1400">
              <a:latin typeface="+mn-lt"/>
              <a:cs typeface="MCS HAND" pitchFamily="2" charset="-78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'UAE Gas Production'!$J$7</c:f>
              <c:strCache>
                <c:ptCount val="1"/>
                <c:pt idx="0">
                  <c:v>الغاز الطبيعي Natural Gas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39700" h="139700" prst="divot"/>
            </a:sp3d>
          </c:spPr>
          <c:invertIfNegative val="0"/>
          <c:dPt>
            <c:idx val="0"/>
            <c:invertIfNegative val="0"/>
            <c:bubble3D val="0"/>
            <c:spPr>
              <a:pattFill prst="dkHorz">
                <a:fgClr>
                  <a:srgbClr val="FFFF99"/>
                </a:fgClr>
                <a:bgClr>
                  <a:srgbClr val="D2A000"/>
                </a:bgClr>
              </a:pattFill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1-3D04-445F-91F0-2D94BF0F4B8B}"/>
              </c:ext>
            </c:extLst>
          </c:dPt>
          <c:dPt>
            <c:idx val="1"/>
            <c:invertIfNegative val="0"/>
            <c:bubble3D val="0"/>
            <c:spPr>
              <a:pattFill prst="pct30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3-3D04-445F-91F0-2D94BF0F4B8B}"/>
              </c:ext>
            </c:extLst>
          </c:dPt>
          <c:dPt>
            <c:idx val="2"/>
            <c:invertIfNegative val="0"/>
            <c:bubble3D val="0"/>
            <c:spPr>
              <a:pattFill prst="diagBrick">
                <a:fgClr>
                  <a:srgbClr val="FFFF99"/>
                </a:fgClr>
                <a:bgClr>
                  <a:srgbClr val="D2A000"/>
                </a:bgClr>
              </a:pattFill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5-3D04-445F-91F0-2D94BF0F4B8B}"/>
              </c:ext>
            </c:extLst>
          </c:dPt>
          <c:dPt>
            <c:idx val="3"/>
            <c:invertIfNegative val="0"/>
            <c:bubble3D val="0"/>
            <c:spPr>
              <a:pattFill prst="pct90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7-3D04-445F-91F0-2D94BF0F4B8B}"/>
              </c:ext>
            </c:extLst>
          </c:dPt>
          <c:dPt>
            <c:idx val="4"/>
            <c:invertIfNegative val="0"/>
            <c:bubble3D val="0"/>
            <c:spPr>
              <a:pattFill prst="diagBrick">
                <a:fgClr>
                  <a:schemeClr val="accent1"/>
                </a:fgClr>
                <a:bgClr>
                  <a:schemeClr val="accent6">
                    <a:lumMod val="60000"/>
                    <a:lumOff val="40000"/>
                  </a:schemeClr>
                </a:bgClr>
              </a:pattFill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B-3D04-445F-91F0-2D94BF0F4B8B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'UAE Gas Production'!$N$6:$R$6</c15:sqref>
                  </c15:fullRef>
                </c:ext>
              </c:extLst>
              <c:f>'UAE Gas Production'!$N$6:$Q$6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'UAE Gas Production'!$N$7:$R$7</c15:sqref>
                  </c15:fullRef>
                </c:ext>
              </c:extLst>
              <c:f>'UAE Gas Production'!$N$7:$Q$7</c:f>
              <c:numCache>
                <c:formatCode>_(* #,##0_);_(* \(#,##0\);_(* "-"??_);_(@_)</c:formatCode>
                <c:ptCount val="4"/>
                <c:pt idx="0" formatCode="#,##0">
                  <c:v>92942</c:v>
                </c:pt>
                <c:pt idx="1">
                  <c:v>94135</c:v>
                </c:pt>
                <c:pt idx="2" formatCode="#,##0">
                  <c:v>95521</c:v>
                </c:pt>
                <c:pt idx="3" formatCode="#,##0">
                  <c:v>95429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'UAE Gas Production'!$R$7</c15:sqref>
                  <c15:spPr xmlns:c15="http://schemas.microsoft.com/office/drawing/2012/chart">
                    <a:pattFill prst="smGrid">
                      <a:fgClr>
                        <a:srgbClr val="FFFF00"/>
                      </a:fgClr>
                      <a:bgClr>
                        <a:schemeClr val="accent6">
                          <a:lumMod val="40000"/>
                          <a:lumOff val="60000"/>
                        </a:schemeClr>
                      </a:bgClr>
                    </a:pattFill>
                    <a:scene3d>
                      <a:camera prst="orthographicFront"/>
                      <a:lightRig rig="threePt" dir="t"/>
                    </a:scene3d>
                    <a:sp3d>
                      <a:bevelT w="139700" h="139700" prst="divot"/>
                    </a:sp3d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C-3D04-445F-91F0-2D94BF0F4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417728"/>
        <c:axId val="125304128"/>
      </c:barChart>
      <c:catAx>
        <c:axId val="12941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5304128"/>
        <c:crosses val="autoZero"/>
        <c:auto val="1"/>
        <c:lblAlgn val="ctr"/>
        <c:lblOffset val="100"/>
        <c:noMultiLvlLbl val="0"/>
      </c:catAx>
      <c:valAx>
        <c:axId val="12530412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ar-AE" sz="1000" b="1" i="0" u="none" strike="noStrike" baseline="0">
                    <a:effectLst/>
                  </a:rPr>
                  <a:t>مليون متر مكعب / سنويا</a:t>
                </a:r>
                <a:endParaRPr lang="en-US" sz="1000" b="1" i="0" u="none" strike="noStrike" baseline="0">
                  <a:effectLst/>
                </a:endParaRPr>
              </a:p>
              <a:p>
                <a:pPr>
                  <a:defRPr/>
                </a:pPr>
                <a:r>
                  <a:rPr lang="en-US" sz="1000" b="1" i="0" u="none" strike="noStrike" baseline="0">
                    <a:effectLst/>
                  </a:rPr>
                  <a:t>Million Cubic Metre \ Yearly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7.4297156154449762E-2"/>
              <c:y val="0.29107959558714674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12941772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ar-AE" sz="1400"/>
              <a:t>صادرات</a:t>
            </a:r>
            <a:r>
              <a:rPr lang="ar-AE" sz="1400" baseline="0"/>
              <a:t> ال</a:t>
            </a:r>
            <a:r>
              <a:rPr lang="ar-AE" sz="1400"/>
              <a:t>نفط الخام من دولة الإمارات العربية المتحدة</a:t>
            </a:r>
            <a:r>
              <a:rPr lang="en-US" sz="1400"/>
              <a:t> </a:t>
            </a:r>
            <a:r>
              <a:rPr lang="ar-AE" sz="1400"/>
              <a:t> </a:t>
            </a:r>
          </a:p>
          <a:p>
            <a:pPr>
              <a:defRPr sz="1400"/>
            </a:pPr>
            <a:r>
              <a:rPr lang="en-US" sz="1400"/>
              <a:t>UAE Crude</a:t>
            </a:r>
            <a:r>
              <a:rPr lang="en-US" sz="1400" baseline="0"/>
              <a:t> Oil Exports </a:t>
            </a:r>
            <a:endParaRPr lang="ar-AE" sz="1400"/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0.18778976952205298"/>
          <c:y val="0.15142406049818485"/>
          <c:w val="0.81221023047794705"/>
          <c:h val="0.7668136885188202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'UAE Crude Oil Export'!$K$20:$L$20</c:f>
              <c:strCache>
                <c:ptCount val="2"/>
                <c:pt idx="0">
                  <c:v>نفط خام Crude Oil 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1-2FF5-44EE-839C-01B8B480331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FF5-44EE-839C-01B8B480331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FF5-44EE-839C-01B8B480331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FF5-44EE-839C-01B8B4803311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'UAE Crude Oil Export'!$P$19:$T$19</c15:sqref>
                  </c15:fullRef>
                </c:ext>
              </c:extLst>
              <c:f>'UAE Crude Oil Export'!$P$19:$S$19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'UAE Crude Oil Export'!$P$20:$T$20</c15:sqref>
                  </c15:fullRef>
                </c:ext>
              </c:extLst>
              <c:f>'UAE Crude Oil Export'!$P$20:$S$20</c:f>
              <c:numCache>
                <c:formatCode>#,##0</c:formatCode>
                <c:ptCount val="4"/>
                <c:pt idx="0">
                  <c:v>2501</c:v>
                </c:pt>
                <c:pt idx="1">
                  <c:v>2408</c:v>
                </c:pt>
                <c:pt idx="2">
                  <c:v>2379</c:v>
                </c:pt>
                <c:pt idx="3">
                  <c:v>2296.5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'UAE Crude Oil Export'!$T$20</c15:sqref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2FF5-44EE-839C-01B8B4803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7834112"/>
        <c:axId val="125300096"/>
        <c:axId val="0"/>
      </c:bar3DChart>
      <c:catAx>
        <c:axId val="12783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 b="0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defRPr>
            </a:pPr>
            <a:endParaRPr lang="en-US"/>
          </a:p>
        </c:txPr>
        <c:crossAx val="125300096"/>
        <c:crosses val="autoZero"/>
        <c:auto val="1"/>
        <c:lblAlgn val="ctr"/>
        <c:lblOffset val="100"/>
        <c:noMultiLvlLbl val="0"/>
      </c:catAx>
      <c:valAx>
        <c:axId val="125300096"/>
        <c:scaling>
          <c:orientation val="minMax"/>
          <c:max val="3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ar-AE" sz="1000" b="1" i="0" u="none" strike="noStrike" baseline="0">
                    <a:effectLst/>
                  </a:rPr>
                  <a:t>ألف برميل / يوميا</a:t>
                </a:r>
                <a:endParaRPr lang="en-US" sz="1000" b="1" i="0" u="none" strike="noStrike" baseline="0">
                  <a:effectLst/>
                </a:endParaRPr>
              </a:p>
              <a:p>
                <a:pPr>
                  <a:defRPr/>
                </a:pPr>
                <a:r>
                  <a:rPr lang="en-US" sz="1000" b="1" i="0" u="none" strike="noStrike" baseline="0">
                    <a:effectLst/>
                  </a:rPr>
                  <a:t>1000 b\d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5.4940885767657426E-2"/>
              <c:y val="0.44886970453994457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ysClr val="windowText" lastClr="000000"/>
                </a:solidFill>
              </a:defRPr>
            </a:pPr>
            <a:endParaRPr lang="en-US"/>
          </a:p>
        </c:txPr>
        <c:crossAx val="127834112"/>
        <c:crosses val="autoZero"/>
        <c:crossBetween val="between"/>
        <c:majorUnit val="5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 orientation="landscape" horizontalDpi="0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defRPr>
            </a:pPr>
            <a:r>
              <a:rPr lang="ar-AE" sz="1200" b="1">
                <a:solidFill>
                  <a:sysClr val="windowText" lastClr="000000"/>
                </a:solidFill>
                <a:latin typeface="Open Sans Hebrew Condensed" pitchFamily="2" charset="-79"/>
              </a:rPr>
              <a:t>صادرات </a:t>
            </a:r>
            <a:r>
              <a:rPr lang="ar-SA" sz="1200" b="1">
                <a:solidFill>
                  <a:sysClr val="windowText" lastClr="000000"/>
                </a:solidFill>
                <a:latin typeface="Open Sans Hebrew Condensed" pitchFamily="2" charset="-79"/>
              </a:rPr>
              <a:t>دولة الإمارات العربية المتحدة </a:t>
            </a:r>
            <a:r>
              <a:rPr lang="ar-AE" sz="1200" b="1">
                <a:solidFill>
                  <a:sysClr val="windowText" lastClr="000000"/>
                </a:solidFill>
                <a:latin typeface="Open Sans Hebrew Condensed" pitchFamily="2" charset="-79"/>
              </a:rPr>
              <a:t>من النفط الخام حسب الجهات المستوردة</a:t>
            </a:r>
          </a:p>
          <a:p>
            <a:pPr>
              <a:defRPr sz="1200" b="1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Open Sans Hebrew Condensed" pitchFamily="2" charset="-79"/>
                <a:cs typeface="+mj-cs"/>
              </a:rPr>
              <a:t>2018</a:t>
            </a:r>
            <a:endParaRPr lang="ar-AE" sz="1200" b="1">
              <a:solidFill>
                <a:sysClr val="windowText" lastClr="000000"/>
              </a:solidFill>
              <a:latin typeface="Open Sans Hebrew Condensed" pitchFamily="2" charset="-79"/>
              <a:cs typeface="+mj-cs"/>
            </a:endParaRPr>
          </a:p>
          <a:p>
            <a:pPr>
              <a:defRPr sz="1200" b="1">
                <a:solidFill>
                  <a:sysClr val="windowText" lastClr="000000"/>
                </a:solidFill>
                <a:latin typeface="Open Sans Hebrew Condensed" pitchFamily="2" charset="-79"/>
                <a:cs typeface="Open Sans Hebrew Condensed" pitchFamily="2" charset="-79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UAE Crude</a:t>
            </a:r>
            <a:r>
              <a:rPr lang="en-US" sz="12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Oil </a:t>
            </a: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Exports by Destination</a:t>
            </a:r>
            <a:endParaRPr lang="ar-AE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4312310632863467E-2"/>
          <c:y val="0.36341923413405952"/>
          <c:w val="0.84537112974920414"/>
          <c:h val="0.57933959402435409"/>
        </c:manualLayout>
      </c:layout>
      <c:doughnut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 prst="relaxedInset"/>
            </a:sp3d>
          </c:spPr>
          <c:dPt>
            <c:idx val="0"/>
            <c:bubble3D val="0"/>
            <c:spPr>
              <a:solidFill>
                <a:srgbClr val="FFFF99"/>
              </a:solidFill>
              <a:scene3d>
                <a:camera prst="orthographicFront"/>
                <a:lightRig rig="threePt" dir="t"/>
              </a:scene3d>
              <a:sp3d>
                <a:bevelT/>
                <a:bevelB prst="relaxedInset"/>
              </a:sp3d>
            </c:spPr>
            <c:extLst>
              <c:ext xmlns:c16="http://schemas.microsoft.com/office/drawing/2014/chart" uri="{C3380CC4-5D6E-409C-BE32-E72D297353CC}">
                <c16:uniqueId val="{00000001-8C70-4894-8922-2B95AE4D1E36}"/>
              </c:ext>
            </c:extLst>
          </c:dPt>
          <c:dPt>
            <c:idx val="1"/>
            <c:bubble3D val="0"/>
            <c:spPr>
              <a:solidFill>
                <a:srgbClr val="D2A000"/>
              </a:solidFill>
              <a:scene3d>
                <a:camera prst="orthographicFront"/>
                <a:lightRig rig="threePt" dir="t"/>
              </a:scene3d>
              <a:sp3d>
                <a:bevelT/>
                <a:bevelB prst="relaxedInset"/>
              </a:sp3d>
            </c:spPr>
            <c:extLst>
              <c:ext xmlns:c16="http://schemas.microsoft.com/office/drawing/2014/chart" uri="{C3380CC4-5D6E-409C-BE32-E72D297353CC}">
                <c16:uniqueId val="{00000003-8C70-4894-8922-2B95AE4D1E36}"/>
              </c:ext>
            </c:extLst>
          </c:dPt>
          <c:dPt>
            <c:idx val="2"/>
            <c:bubble3D val="0"/>
            <c:spPr>
              <a:solidFill>
                <a:srgbClr val="A28140"/>
              </a:solidFill>
              <a:scene3d>
                <a:camera prst="orthographicFront"/>
                <a:lightRig rig="threePt" dir="t"/>
              </a:scene3d>
              <a:sp3d>
                <a:bevelT/>
                <a:bevelB prst="relaxedInset"/>
              </a:sp3d>
            </c:spPr>
            <c:extLst>
              <c:ext xmlns:c16="http://schemas.microsoft.com/office/drawing/2014/chart" uri="{C3380CC4-5D6E-409C-BE32-E72D297353CC}">
                <c16:uniqueId val="{00000005-8C70-4894-8922-2B95AE4D1E36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  <a:bevelB prst="relaxedInset"/>
              </a:sp3d>
            </c:spPr>
            <c:extLst>
              <c:ext xmlns:c16="http://schemas.microsoft.com/office/drawing/2014/chart" uri="{C3380CC4-5D6E-409C-BE32-E72D297353CC}">
                <c16:uniqueId val="{00000007-8C70-4894-8922-2B95AE4D1E36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  <a:bevelB prst="relaxedInset"/>
              </a:sp3d>
            </c:spPr>
            <c:extLst>
              <c:ext xmlns:c16="http://schemas.microsoft.com/office/drawing/2014/chart" uri="{C3380CC4-5D6E-409C-BE32-E72D297353CC}">
                <c16:uniqueId val="{00000009-8C70-4894-8922-2B95AE4D1E36}"/>
              </c:ext>
            </c:extLst>
          </c:dPt>
          <c:dLbls>
            <c:dLbl>
              <c:idx val="0"/>
              <c:layout>
                <c:manualLayout>
                  <c:x val="0.38441136391201663"/>
                  <c:y val="-2.34814916425996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C70-4894-8922-2B95AE4D1E36}"/>
                </c:ext>
              </c:extLst>
            </c:dLbl>
            <c:dLbl>
              <c:idx val="1"/>
              <c:layout>
                <c:manualLayout>
                  <c:x val="-0.27817679237744625"/>
                  <c:y val="-8.00157367760293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C70-4894-8922-2B95AE4D1E36}"/>
                </c:ext>
              </c:extLst>
            </c:dLbl>
            <c:dLbl>
              <c:idx val="2"/>
              <c:layout>
                <c:manualLayout>
                  <c:x val="-0.23462221779558196"/>
                  <c:y val="-1.90019533034347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70-4894-8922-2B95AE4D1E36}"/>
                </c:ext>
              </c:extLst>
            </c:dLbl>
            <c:dLbl>
              <c:idx val="3"/>
              <c:layout>
                <c:manualLayout>
                  <c:x val="-9.7003743197091166E-2"/>
                  <c:y val="-0.143237591159581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70-4894-8922-2B95AE4D1E36}"/>
                </c:ext>
              </c:extLst>
            </c:dLbl>
            <c:dLbl>
              <c:idx val="4"/>
              <c:layout>
                <c:manualLayout>
                  <c:x val="0.10972414832492725"/>
                  <c:y val="-0.1618434512315985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70-4894-8922-2B95AE4D1E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'UAE Crude Oil Export by Destina'!$I$12:$I$13</c:f>
              <c:strCache>
                <c:ptCount val="2"/>
                <c:pt idx="0">
                  <c:v>أسيا والمحيط الهادي Asia &amp; Pacific</c:v>
                </c:pt>
                <c:pt idx="1">
                  <c:v>أفريقيا Africa</c:v>
                </c:pt>
              </c:strCache>
            </c:strRef>
          </c:cat>
          <c:val>
            <c:numRef>
              <c:f>'UAE Crude Oil Export by Destina'!$J$12:$J$13</c:f>
              <c:numCache>
                <c:formatCode>#,##0</c:formatCode>
                <c:ptCount val="2"/>
                <c:pt idx="0">
                  <c:v>827631</c:v>
                </c:pt>
                <c:pt idx="1">
                  <c:v>8757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C70-4894-8922-2B95AE4D1E3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5.xml"/><Relationship Id="rId1" Type="http://schemas.openxmlformats.org/officeDocument/2006/relationships/chart" Target="../charts/chart54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8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147637</xdr:rowOff>
    </xdr:from>
    <xdr:to>
      <xdr:col>9</xdr:col>
      <xdr:colOff>1885950</xdr:colOff>
      <xdr:row>33</xdr:row>
      <xdr:rowOff>9525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35</xdr:row>
      <xdr:rowOff>66675</xdr:rowOff>
    </xdr:from>
    <xdr:to>
      <xdr:col>9</xdr:col>
      <xdr:colOff>1924049</xdr:colOff>
      <xdr:row>58</xdr:row>
      <xdr:rowOff>171450</xdr:rowOff>
    </xdr:to>
    <xdr:graphicFrame macro="">
      <xdr:nvGraphicFramePr>
        <xdr:cNvPr id="3" name="مخطط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12</xdr:row>
      <xdr:rowOff>76200</xdr:rowOff>
    </xdr:from>
    <xdr:to>
      <xdr:col>5</xdr:col>
      <xdr:colOff>1228724</xdr:colOff>
      <xdr:row>27</xdr:row>
      <xdr:rowOff>47625</xdr:rowOff>
    </xdr:to>
    <xdr:graphicFrame macro="">
      <xdr:nvGraphicFramePr>
        <xdr:cNvPr id="2" name="مخطط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1247775</xdr:colOff>
      <xdr:row>13</xdr:row>
      <xdr:rowOff>0</xdr:rowOff>
    </xdr:from>
    <xdr:to>
      <xdr:col>7</xdr:col>
      <xdr:colOff>1485900</xdr:colOff>
      <xdr:row>24</xdr:row>
      <xdr:rowOff>161925</xdr:rowOff>
    </xdr:to>
    <xdr:sp macro="" textlink="">
      <xdr:nvSpPr>
        <xdr:cNvPr id="2" name="TextBox 1"/>
        <xdr:cNvSpPr txBox="1"/>
      </xdr:nvSpPr>
      <xdr:spPr>
        <a:xfrm>
          <a:off x="10201103550" y="2724150"/>
          <a:ext cx="0" cy="2343150"/>
        </a:xfrm>
        <a:prstGeom prst="rect">
          <a:avLst/>
        </a:prstGeom>
      </xdr:spPr>
      <xdr:txBody>
        <a:bodyPr vertOverflow="clip" wrap="square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0</xdr:col>
      <xdr:colOff>0</xdr:colOff>
      <xdr:row>2</xdr:row>
      <xdr:rowOff>128587</xdr:rowOff>
    </xdr:from>
    <xdr:to>
      <xdr:col>8</xdr:col>
      <xdr:colOff>0</xdr:colOff>
      <xdr:row>29</xdr:row>
      <xdr:rowOff>0</xdr:rowOff>
    </xdr:to>
    <xdr:graphicFrame macro="">
      <xdr:nvGraphicFramePr>
        <xdr:cNvPr id="3" name="مخطط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15</xdr:row>
      <xdr:rowOff>123825</xdr:rowOff>
    </xdr:from>
    <xdr:to>
      <xdr:col>11</xdr:col>
      <xdr:colOff>19051</xdr:colOff>
      <xdr:row>32</xdr:row>
      <xdr:rowOff>47625</xdr:rowOff>
    </xdr:to>
    <xdr:graphicFrame macro="">
      <xdr:nvGraphicFramePr>
        <xdr:cNvPr id="2" name="مخطط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35</xdr:row>
      <xdr:rowOff>4762</xdr:rowOff>
    </xdr:from>
    <xdr:to>
      <xdr:col>11</xdr:col>
      <xdr:colOff>161925</xdr:colOff>
      <xdr:row>57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8504</xdr:colOff>
      <xdr:row>4</xdr:row>
      <xdr:rowOff>0</xdr:rowOff>
    </xdr:from>
    <xdr:to>
      <xdr:col>7</xdr:col>
      <xdr:colOff>1054892</xdr:colOff>
      <xdr:row>23</xdr:row>
      <xdr:rowOff>42523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1175316</xdr:colOff>
      <xdr:row>28</xdr:row>
      <xdr:rowOff>40141</xdr:rowOff>
    </xdr:from>
    <xdr:to>
      <xdr:col>15</xdr:col>
      <xdr:colOff>756896</xdr:colOff>
      <xdr:row>41</xdr:row>
      <xdr:rowOff>144576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838200</xdr:colOff>
      <xdr:row>16</xdr:row>
      <xdr:rowOff>85725</xdr:rowOff>
    </xdr:from>
    <xdr:to>
      <xdr:col>6</xdr:col>
      <xdr:colOff>1133475</xdr:colOff>
      <xdr:row>28</xdr:row>
      <xdr:rowOff>38100</xdr:rowOff>
    </xdr:to>
    <xdr:sp macro="" textlink="">
      <xdr:nvSpPr>
        <xdr:cNvPr id="2" name="مربع نص 1"/>
        <xdr:cNvSpPr txBox="1"/>
      </xdr:nvSpPr>
      <xdr:spPr>
        <a:xfrm>
          <a:off x="10202265600" y="4629150"/>
          <a:ext cx="133350" cy="2552700"/>
        </a:xfrm>
        <a:prstGeom prst="rect">
          <a:avLst/>
        </a:prstGeom>
      </xdr:spPr>
      <xdr:txBody>
        <a:bodyPr vertOverflow="clip" horzOverflow="clip" wrap="square" rtlCol="0" anchor="t"/>
        <a:lstStyle/>
        <a:p>
          <a:pPr algn="r" rtl="1"/>
          <a:endParaRPr lang="en-US" sz="1100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447675</xdr:colOff>
      <xdr:row>4</xdr:row>
      <xdr:rowOff>76200</xdr:rowOff>
    </xdr:from>
    <xdr:to>
      <xdr:col>8</xdr:col>
      <xdr:colOff>447676</xdr:colOff>
      <xdr:row>21</xdr:row>
      <xdr:rowOff>100014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</xdr:rowOff>
    </xdr:from>
    <xdr:to>
      <xdr:col>6</xdr:col>
      <xdr:colOff>1381125</xdr:colOff>
      <xdr:row>23</xdr:row>
      <xdr:rowOff>0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0.06428</cdr:x>
      <cdr:y>0.16469</cdr:y>
    </cdr:from>
    <cdr:to>
      <cdr:x>0.10935</cdr:x>
      <cdr:y>0.56838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425551" y="712954"/>
          <a:ext cx="298358" cy="17476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ctr"/>
        <a:lstStyle xmlns:a="http://schemas.openxmlformats.org/drawingml/2006/main"/>
        <a:p xmlns:a="http://schemas.openxmlformats.org/drawingml/2006/main">
          <a:pPr algn="ctr"/>
          <a:r>
            <a:rPr lang="ar-AE" sz="1200" b="1">
              <a:solidFill>
                <a:sysClr val="windowText" lastClr="000000"/>
              </a:solidFill>
              <a:latin typeface="Droid Arabic Kufi" pitchFamily="34" charset="0"/>
              <a:cs typeface="Droid Arabic Kufi" pitchFamily="34" charset="0"/>
            </a:rPr>
            <a:t>ألف طن متري / سنويا</a:t>
          </a:r>
          <a:endParaRPr lang="en-US" sz="1200" b="1">
            <a:solidFill>
              <a:sysClr val="windowText" lastClr="000000"/>
            </a:solidFill>
            <a:latin typeface="Droid Arabic Kufi" pitchFamily="34" charset="0"/>
            <a:cs typeface="Droid Arabic Kufi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4</xdr:row>
      <xdr:rowOff>18183</xdr:rowOff>
    </xdr:from>
    <xdr:to>
      <xdr:col>5</xdr:col>
      <xdr:colOff>34636</xdr:colOff>
      <xdr:row>21</xdr:row>
      <xdr:rowOff>77931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800100</xdr:colOff>
      <xdr:row>28</xdr:row>
      <xdr:rowOff>95250</xdr:rowOff>
    </xdr:from>
    <xdr:to>
      <xdr:col>18</xdr:col>
      <xdr:colOff>1104900</xdr:colOff>
      <xdr:row>34</xdr:row>
      <xdr:rowOff>161925</xdr:rowOff>
    </xdr:to>
    <xdr:sp macro="" textlink="">
      <xdr:nvSpPr>
        <xdr:cNvPr id="2" name="مربع نص 2"/>
        <xdr:cNvSpPr txBox="1"/>
      </xdr:nvSpPr>
      <xdr:spPr>
        <a:xfrm>
          <a:off x="10045598400" y="9410700"/>
          <a:ext cx="304800" cy="1228725"/>
        </a:xfrm>
        <a:prstGeom prst="rect">
          <a:avLst/>
        </a:prstGeom>
      </xdr:spPr>
      <xdr:txBody>
        <a:bodyPr vertOverflow="clip" horzOverflow="clip" wrap="square" rtlCol="0" anchor="t"/>
        <a:lstStyle/>
        <a:p>
          <a:pPr algn="r" rtl="1"/>
          <a:endParaRPr 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9525</xdr:rowOff>
    </xdr:from>
    <xdr:to>
      <xdr:col>2</xdr:col>
      <xdr:colOff>647700</xdr:colOff>
      <xdr:row>40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628650</xdr:colOff>
      <xdr:row>23</xdr:row>
      <xdr:rowOff>142875</xdr:rowOff>
    </xdr:from>
    <xdr:to>
      <xdr:col>11</xdr:col>
      <xdr:colOff>1057275</xdr:colOff>
      <xdr:row>39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155604</xdr:rowOff>
    </xdr:from>
    <xdr:to>
      <xdr:col>6</xdr:col>
      <xdr:colOff>763799</xdr:colOff>
      <xdr:row>35</xdr:row>
      <xdr:rowOff>44928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497278</xdr:colOff>
      <xdr:row>18</xdr:row>
      <xdr:rowOff>153838</xdr:rowOff>
    </xdr:from>
    <xdr:to>
      <xdr:col>10</xdr:col>
      <xdr:colOff>9526</xdr:colOff>
      <xdr:row>34</xdr:row>
      <xdr:rowOff>126880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754545</xdr:colOff>
      <xdr:row>5</xdr:row>
      <xdr:rowOff>215763</xdr:rowOff>
    </xdr:from>
    <xdr:to>
      <xdr:col>0</xdr:col>
      <xdr:colOff>1297470</xdr:colOff>
      <xdr:row>6</xdr:row>
      <xdr:rowOff>99392</xdr:rowOff>
    </xdr:to>
    <xdr:sp macro="" textlink="">
      <xdr:nvSpPr>
        <xdr:cNvPr id="8" name="TextBox 7"/>
        <xdr:cNvSpPr txBox="1"/>
      </xdr:nvSpPr>
      <xdr:spPr>
        <a:xfrm>
          <a:off x="10058778930" y="1482588"/>
          <a:ext cx="542925" cy="264629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1" anchor="t"/>
        <a:lstStyle/>
        <a:p>
          <a:pPr marL="0" indent="0" algn="r" rtl="1"/>
          <a:r>
            <a:rPr lang="ar-AE" sz="1100" b="1" i="0">
              <a:solidFill>
                <a:sysClr val="windowText" lastClr="000000"/>
              </a:solidFill>
              <a:latin typeface="Droid Arabic Kufi" pitchFamily="34" charset="0"/>
              <a:ea typeface="+mn-ea"/>
              <a:cs typeface="Droid Arabic Kufi" pitchFamily="34" charset="0"/>
            </a:rPr>
            <a:t>الإمارة</a:t>
          </a:r>
        </a:p>
      </xdr:txBody>
    </xdr:sp>
    <xdr:clientData/>
  </xdr:twoCellAnchor>
  <xdr:twoCellAnchor>
    <xdr:from>
      <xdr:col>0</xdr:col>
      <xdr:colOff>161926</xdr:colOff>
      <xdr:row>5</xdr:row>
      <xdr:rowOff>326748</xdr:rowOff>
    </xdr:from>
    <xdr:to>
      <xdr:col>0</xdr:col>
      <xdr:colOff>723900</xdr:colOff>
      <xdr:row>6</xdr:row>
      <xdr:rowOff>273325</xdr:rowOff>
    </xdr:to>
    <xdr:sp macro="" textlink="">
      <xdr:nvSpPr>
        <xdr:cNvPr id="9" name="TextBox 8"/>
        <xdr:cNvSpPr txBox="1"/>
      </xdr:nvSpPr>
      <xdr:spPr>
        <a:xfrm>
          <a:off x="10059352500" y="1593573"/>
          <a:ext cx="561974" cy="327577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1" anchor="t"/>
        <a:lstStyle/>
        <a:p>
          <a:pPr marL="0" indent="0" algn="r" rtl="1"/>
          <a:r>
            <a:rPr lang="ar-AE" sz="1100" b="1" i="0">
              <a:solidFill>
                <a:sysClr val="windowText" lastClr="000000"/>
              </a:solidFill>
              <a:latin typeface="Droid Arabic Kufi" pitchFamily="34" charset="0"/>
              <a:ea typeface="+mn-ea"/>
              <a:cs typeface="Droid Arabic Kufi" pitchFamily="34" charset="0"/>
            </a:rPr>
            <a:t>المنتج</a:t>
          </a:r>
        </a:p>
      </xdr:txBody>
    </xdr:sp>
    <xdr:clientData/>
  </xdr:twoCellAnchor>
  <xdr:twoCellAnchor>
    <xdr:from>
      <xdr:col>9</xdr:col>
      <xdr:colOff>447675</xdr:colOff>
      <xdr:row>5</xdr:row>
      <xdr:rowOff>148261</xdr:rowOff>
    </xdr:from>
    <xdr:to>
      <xdr:col>9</xdr:col>
      <xdr:colOff>1143000</xdr:colOff>
      <xdr:row>5</xdr:row>
      <xdr:rowOff>329235</xdr:rowOff>
    </xdr:to>
    <xdr:sp macro="" textlink="">
      <xdr:nvSpPr>
        <xdr:cNvPr id="10" name="TextBox 9"/>
        <xdr:cNvSpPr txBox="1"/>
      </xdr:nvSpPr>
      <xdr:spPr>
        <a:xfrm>
          <a:off x="10052065875" y="1415086"/>
          <a:ext cx="695325" cy="180974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1" anchor="t"/>
        <a:lstStyle/>
        <a:p>
          <a:pPr marL="0" indent="0" algn="r" rtl="1"/>
          <a:r>
            <a:rPr lang="en-GB" sz="1100" b="1" i="0">
              <a:solidFill>
                <a:sysClr val="windowText" lastClr="000000"/>
              </a:solidFill>
              <a:latin typeface="Open Sans Hebrew Condensed" pitchFamily="2" charset="-79"/>
              <a:ea typeface="+mn-ea"/>
              <a:cs typeface="Open Sans Hebrew Condensed" pitchFamily="2" charset="-79"/>
            </a:rPr>
            <a:t>Emirate</a:t>
          </a:r>
          <a:endParaRPr lang="ar-AE" sz="1100" b="1" i="0">
            <a:solidFill>
              <a:sysClr val="windowText" lastClr="000000"/>
            </a:solidFill>
            <a:latin typeface="Open Sans Hebrew Condensed" pitchFamily="2" charset="-79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877957</xdr:colOff>
      <xdr:row>6</xdr:row>
      <xdr:rowOff>26091</xdr:rowOff>
    </xdr:from>
    <xdr:to>
      <xdr:col>9</xdr:col>
      <xdr:colOff>1685510</xdr:colOff>
      <xdr:row>6</xdr:row>
      <xdr:rowOff>273327</xdr:rowOff>
    </xdr:to>
    <xdr:sp macro="" textlink="">
      <xdr:nvSpPr>
        <xdr:cNvPr id="11" name="TextBox 10"/>
        <xdr:cNvSpPr txBox="1"/>
      </xdr:nvSpPr>
      <xdr:spPr>
        <a:xfrm>
          <a:off x="10051523365" y="1673916"/>
          <a:ext cx="807553" cy="247236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1" anchor="t"/>
        <a:lstStyle/>
        <a:p>
          <a:pPr marL="0" indent="0" algn="r" rtl="1"/>
          <a:r>
            <a:rPr lang="en-GB" sz="1100" b="1" i="0">
              <a:solidFill>
                <a:sysClr val="windowText" lastClr="000000"/>
              </a:solidFill>
              <a:latin typeface="Open Sans Hebrew Condensed" pitchFamily="2" charset="-79"/>
              <a:ea typeface="+mn-ea"/>
              <a:cs typeface="Open Sans Hebrew Condensed" pitchFamily="2" charset="-79"/>
            </a:rPr>
            <a:t>Product</a:t>
          </a:r>
          <a:endParaRPr lang="ar-AE" sz="1100" b="1" i="0">
            <a:solidFill>
              <a:sysClr val="windowText" lastClr="000000"/>
            </a:solidFill>
            <a:latin typeface="Open Sans Hebrew Condensed" pitchFamily="2" charset="-79"/>
            <a:ea typeface="+mn-ea"/>
            <a:cs typeface="Open Sans Hebrew Condensed" pitchFamily="2" charset="-79"/>
          </a:endParaRPr>
        </a:p>
      </xdr:txBody>
    </xdr:sp>
    <xdr:clientData/>
  </xdr:twoCellAnchor>
  <xdr:twoCellAnchor>
    <xdr:from>
      <xdr:col>0</xdr:col>
      <xdr:colOff>828676</xdr:colOff>
      <xdr:row>26</xdr:row>
      <xdr:rowOff>142875</xdr:rowOff>
    </xdr:from>
    <xdr:to>
      <xdr:col>9</xdr:col>
      <xdr:colOff>762001</xdr:colOff>
      <xdr:row>45</xdr:row>
      <xdr:rowOff>151157</xdr:rowOff>
    </xdr:to>
    <xdr:graphicFrame macro="">
      <xdr:nvGraphicFramePr>
        <xdr:cNvPr id="1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849557</xdr:colOff>
      <xdr:row>46</xdr:row>
      <xdr:rowOff>126310</xdr:rowOff>
    </xdr:from>
    <xdr:to>
      <xdr:col>9</xdr:col>
      <xdr:colOff>857295</xdr:colOff>
      <xdr:row>66</xdr:row>
      <xdr:rowOff>101463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1095375</xdr:colOff>
      <xdr:row>29</xdr:row>
      <xdr:rowOff>152400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28573</xdr:rowOff>
    </xdr:from>
    <xdr:to>
      <xdr:col>7</xdr:col>
      <xdr:colOff>504825</xdr:colOff>
      <xdr:row>30</xdr:row>
      <xdr:rowOff>38099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838200</xdr:colOff>
      <xdr:row>16</xdr:row>
      <xdr:rowOff>85725</xdr:rowOff>
    </xdr:from>
    <xdr:to>
      <xdr:col>6</xdr:col>
      <xdr:colOff>1133475</xdr:colOff>
      <xdr:row>28</xdr:row>
      <xdr:rowOff>38100</xdr:rowOff>
    </xdr:to>
    <xdr:sp macro="" textlink="">
      <xdr:nvSpPr>
        <xdr:cNvPr id="2" name="مربع نص 1"/>
        <xdr:cNvSpPr txBox="1"/>
      </xdr:nvSpPr>
      <xdr:spPr>
        <a:xfrm>
          <a:off x="10202313225" y="4752975"/>
          <a:ext cx="133350" cy="2238375"/>
        </a:xfrm>
        <a:prstGeom prst="rect">
          <a:avLst/>
        </a:prstGeom>
      </xdr:spPr>
      <xdr:txBody>
        <a:bodyPr vertOverflow="clip" horzOverflow="clip" wrap="square" rtlCol="0" anchor="t"/>
        <a:lstStyle/>
        <a:p>
          <a:pPr algn="r" rtl="1"/>
          <a:endParaRPr lang="en-US" sz="1100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28575</xdr:colOff>
      <xdr:row>4</xdr:row>
      <xdr:rowOff>42862</xdr:rowOff>
    </xdr:from>
    <xdr:to>
      <xdr:col>7</xdr:col>
      <xdr:colOff>342900</xdr:colOff>
      <xdr:row>25</xdr:row>
      <xdr:rowOff>28576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4</xdr:row>
      <xdr:rowOff>40821</xdr:rowOff>
    </xdr:from>
    <xdr:to>
      <xdr:col>7</xdr:col>
      <xdr:colOff>149679</xdr:colOff>
      <xdr:row>33</xdr:row>
      <xdr:rowOff>166008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13</xdr:row>
      <xdr:rowOff>14286</xdr:rowOff>
    </xdr:from>
    <xdr:to>
      <xdr:col>6</xdr:col>
      <xdr:colOff>0</xdr:colOff>
      <xdr:row>34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3</xdr:row>
      <xdr:rowOff>9525</xdr:rowOff>
    </xdr:from>
    <xdr:to>
      <xdr:col>9</xdr:col>
      <xdr:colOff>1009650</xdr:colOff>
      <xdr:row>18</xdr:row>
      <xdr:rowOff>228600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33336</xdr:rowOff>
    </xdr:from>
    <xdr:to>
      <xdr:col>6</xdr:col>
      <xdr:colOff>1266825</xdr:colOff>
      <xdr:row>17</xdr:row>
      <xdr:rowOff>180974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</xdr:row>
      <xdr:rowOff>9525</xdr:rowOff>
    </xdr:from>
    <xdr:to>
      <xdr:col>0</xdr:col>
      <xdr:colOff>1428750</xdr:colOff>
      <xdr:row>3</xdr:row>
      <xdr:rowOff>0</xdr:rowOff>
    </xdr:to>
    <xdr:sp macro="" textlink="">
      <xdr:nvSpPr>
        <xdr:cNvPr id="3" name="TextBox 2"/>
        <xdr:cNvSpPr txBox="1"/>
      </xdr:nvSpPr>
      <xdr:spPr>
        <a:xfrm>
          <a:off x="10213133625" y="438150"/>
          <a:ext cx="1171575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AE" sz="1100"/>
            <a:t>جدول (</a:t>
          </a:r>
          <a:r>
            <a:rPr lang="en-US" sz="1100"/>
            <a:t>29</a:t>
          </a:r>
          <a:r>
            <a:rPr lang="ar-AE" sz="1100"/>
            <a:t>)</a:t>
          </a:r>
        </a:p>
      </xdr:txBody>
    </xdr:sp>
    <xdr:clientData/>
  </xdr:twoCellAnchor>
  <xdr:twoCellAnchor>
    <xdr:from>
      <xdr:col>5</xdr:col>
      <xdr:colOff>714375</xdr:colOff>
      <xdr:row>1</xdr:row>
      <xdr:rowOff>200025</xdr:rowOff>
    </xdr:from>
    <xdr:to>
      <xdr:col>6</xdr:col>
      <xdr:colOff>1066800</xdr:colOff>
      <xdr:row>2</xdr:row>
      <xdr:rowOff>219075</xdr:rowOff>
    </xdr:to>
    <xdr:sp macro="" textlink="">
      <xdr:nvSpPr>
        <xdr:cNvPr id="4" name="TextBox 3"/>
        <xdr:cNvSpPr txBox="1"/>
      </xdr:nvSpPr>
      <xdr:spPr>
        <a:xfrm>
          <a:off x="10208323500" y="400050"/>
          <a:ext cx="106680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l" rtl="1"/>
          <a:r>
            <a:rPr lang="en-US" sz="1100"/>
            <a:t>Table (29)</a:t>
          </a:r>
          <a:endParaRPr lang="ar-AE" sz="1100"/>
        </a:p>
      </xdr:txBody>
    </xdr: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0.02653</cdr:x>
      <cdr:y>0.06064</cdr:y>
    </cdr:from>
    <cdr:to>
      <cdr:x>0.11804</cdr:x>
      <cdr:y>0.30083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500" y="242889"/>
          <a:ext cx="657225" cy="962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ar-AE" sz="1100"/>
        </a:p>
      </cdr:txBody>
    </cdr:sp>
  </cdr:relSizeAnchor>
  <cdr:relSizeAnchor xmlns:cdr="http://schemas.openxmlformats.org/drawingml/2006/chartDrawing">
    <cdr:from>
      <cdr:x>0.02653</cdr:x>
      <cdr:y>0.06064</cdr:y>
    </cdr:from>
    <cdr:to>
      <cdr:x>0.11804</cdr:x>
      <cdr:y>0.30083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90500" y="242889"/>
          <a:ext cx="657225" cy="962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ar-AE" sz="1100"/>
        </a:p>
      </cdr:txBody>
    </cdr:sp>
  </cdr:relSizeAnchor>
  <cdr:relSizeAnchor xmlns:cdr="http://schemas.openxmlformats.org/drawingml/2006/chartDrawing">
    <cdr:from>
      <cdr:x>0.03292</cdr:x>
      <cdr:y>0.19244</cdr:y>
    </cdr:from>
    <cdr:to>
      <cdr:x>0.09393</cdr:x>
      <cdr:y>0.71339</cdr:y>
    </cdr:to>
    <cdr:sp macro="" textlink="">
      <cdr:nvSpPr>
        <cdr:cNvPr id="5" name="TextBox 4"/>
        <cdr:cNvSpPr txBox="1"/>
      </cdr:nvSpPr>
      <cdr:spPr>
        <a:xfrm xmlns:a="http://schemas.openxmlformats.org/drawingml/2006/main" rot="16200000">
          <a:off x="-486548" y="1355908"/>
          <a:ext cx="1783856" cy="389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ar-AE" sz="1100"/>
            <a:t>$</a:t>
          </a:r>
          <a:r>
            <a:rPr lang="ar-AE" sz="1100" baseline="0"/>
            <a:t> / مليون وحدة حرارية بريطانية</a:t>
          </a:r>
          <a:endParaRPr lang="ar-AE" sz="1100"/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86966</xdr:colOff>
      <xdr:row>13</xdr:row>
      <xdr:rowOff>74543</xdr:rowOff>
    </xdr:from>
    <xdr:to>
      <xdr:col>5</xdr:col>
      <xdr:colOff>770282</xdr:colOff>
      <xdr:row>32</xdr:row>
      <xdr:rowOff>42240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1247775</xdr:colOff>
      <xdr:row>13</xdr:row>
      <xdr:rowOff>0</xdr:rowOff>
    </xdr:from>
    <xdr:to>
      <xdr:col>7</xdr:col>
      <xdr:colOff>1485900</xdr:colOff>
      <xdr:row>24</xdr:row>
      <xdr:rowOff>161925</xdr:rowOff>
    </xdr:to>
    <xdr:sp macro="" textlink="">
      <xdr:nvSpPr>
        <xdr:cNvPr id="2" name="TextBox 1"/>
        <xdr:cNvSpPr txBox="1"/>
      </xdr:nvSpPr>
      <xdr:spPr>
        <a:xfrm>
          <a:off x="10202808525" y="2809875"/>
          <a:ext cx="0" cy="2266950"/>
        </a:xfrm>
        <a:prstGeom prst="rect">
          <a:avLst/>
        </a:prstGeom>
      </xdr:spPr>
      <xdr:txBody>
        <a:bodyPr vertOverflow="clip" wrap="square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0</xdr:col>
      <xdr:colOff>123826</xdr:colOff>
      <xdr:row>21</xdr:row>
      <xdr:rowOff>128586</xdr:rowOff>
    </xdr:from>
    <xdr:to>
      <xdr:col>7</xdr:col>
      <xdr:colOff>828675</xdr:colOff>
      <xdr:row>41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5</xdr:row>
      <xdr:rowOff>85725</xdr:rowOff>
    </xdr:from>
    <xdr:to>
      <xdr:col>7</xdr:col>
      <xdr:colOff>847725</xdr:colOff>
      <xdr:row>20</xdr:row>
      <xdr:rowOff>90487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14</xdr:row>
      <xdr:rowOff>0</xdr:rowOff>
    </xdr:from>
    <xdr:to>
      <xdr:col>5</xdr:col>
      <xdr:colOff>809625</xdr:colOff>
      <xdr:row>32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425450</xdr:colOff>
      <xdr:row>12</xdr:row>
      <xdr:rowOff>152400</xdr:rowOff>
    </xdr:from>
    <xdr:to>
      <xdr:col>5</xdr:col>
      <xdr:colOff>800100</xdr:colOff>
      <xdr:row>30</xdr:row>
      <xdr:rowOff>136525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8283</xdr:colOff>
      <xdr:row>14</xdr:row>
      <xdr:rowOff>16565</xdr:rowOff>
    </xdr:from>
    <xdr:to>
      <xdr:col>6</xdr:col>
      <xdr:colOff>14908</xdr:colOff>
      <xdr:row>34</xdr:row>
      <xdr:rowOff>58393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34</xdr:row>
      <xdr:rowOff>14287</xdr:rowOff>
    </xdr:from>
    <xdr:to>
      <xdr:col>4</xdr:col>
      <xdr:colOff>123825</xdr:colOff>
      <xdr:row>48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293467</xdr:colOff>
      <xdr:row>14</xdr:row>
      <xdr:rowOff>1</xdr:rowOff>
    </xdr:from>
    <xdr:to>
      <xdr:col>16</xdr:col>
      <xdr:colOff>721415</xdr:colOff>
      <xdr:row>31</xdr:row>
      <xdr:rowOff>90543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21</xdr:row>
      <xdr:rowOff>19049</xdr:rowOff>
    </xdr:from>
    <xdr:to>
      <xdr:col>3</xdr:col>
      <xdr:colOff>1333501</xdr:colOff>
      <xdr:row>41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28574</xdr:rowOff>
    </xdr:from>
    <xdr:to>
      <xdr:col>7</xdr:col>
      <xdr:colOff>638175</xdr:colOff>
      <xdr:row>33</xdr:row>
      <xdr:rowOff>57149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11</xdr:row>
      <xdr:rowOff>19049</xdr:rowOff>
    </xdr:from>
    <xdr:to>
      <xdr:col>6</xdr:col>
      <xdr:colOff>733424</xdr:colOff>
      <xdr:row>31</xdr:row>
      <xdr:rowOff>47624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403412</xdr:colOff>
      <xdr:row>13</xdr:row>
      <xdr:rowOff>156881</xdr:rowOff>
    </xdr:from>
    <xdr:to>
      <xdr:col>3</xdr:col>
      <xdr:colOff>1893793</xdr:colOff>
      <xdr:row>35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14</xdr:row>
      <xdr:rowOff>11207</xdr:rowOff>
    </xdr:from>
    <xdr:to>
      <xdr:col>2</xdr:col>
      <xdr:colOff>381000</xdr:colOff>
      <xdr:row>35</xdr:row>
      <xdr:rowOff>56031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35</xdr:row>
      <xdr:rowOff>134470</xdr:rowOff>
    </xdr:from>
    <xdr:to>
      <xdr:col>2</xdr:col>
      <xdr:colOff>381001</xdr:colOff>
      <xdr:row>52</xdr:row>
      <xdr:rowOff>22412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8283</xdr:rowOff>
    </xdr:from>
    <xdr:to>
      <xdr:col>3</xdr:col>
      <xdr:colOff>414130</xdr:colOff>
      <xdr:row>32</xdr:row>
      <xdr:rowOff>78271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463826</xdr:colOff>
      <xdr:row>15</xdr:row>
      <xdr:rowOff>8283</xdr:rowOff>
    </xdr:from>
    <xdr:to>
      <xdr:col>6</xdr:col>
      <xdr:colOff>612913</xdr:colOff>
      <xdr:row>32</xdr:row>
      <xdr:rowOff>87796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3</xdr:col>
      <xdr:colOff>114300</xdr:colOff>
      <xdr:row>34</xdr:row>
      <xdr:rowOff>61595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133350</xdr:colOff>
      <xdr:row>16</xdr:row>
      <xdr:rowOff>0</xdr:rowOff>
    </xdr:from>
    <xdr:to>
      <xdr:col>5</xdr:col>
      <xdr:colOff>876301</xdr:colOff>
      <xdr:row>34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838200</xdr:colOff>
      <xdr:row>12</xdr:row>
      <xdr:rowOff>85725</xdr:rowOff>
    </xdr:from>
    <xdr:to>
      <xdr:col>8</xdr:col>
      <xdr:colOff>1133475</xdr:colOff>
      <xdr:row>24</xdr:row>
      <xdr:rowOff>38100</xdr:rowOff>
    </xdr:to>
    <xdr:sp macro="" textlink="">
      <xdr:nvSpPr>
        <xdr:cNvPr id="2" name="مربع نص 3"/>
        <xdr:cNvSpPr txBox="1"/>
      </xdr:nvSpPr>
      <xdr:spPr>
        <a:xfrm>
          <a:off x="10201008300" y="2867025"/>
          <a:ext cx="190500" cy="2238375"/>
        </a:xfrm>
        <a:prstGeom prst="rect">
          <a:avLst/>
        </a:prstGeom>
      </xdr:spPr>
      <xdr:txBody>
        <a:bodyPr vertOverflow="clip" horzOverflow="clip" wrap="square" rtlCol="0" anchor="t"/>
        <a:lstStyle/>
        <a:p>
          <a:pPr algn="r" rtl="1"/>
          <a:endParaRPr lang="en-US" sz="1100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133350</xdr:colOff>
      <xdr:row>2</xdr:row>
      <xdr:rowOff>195262</xdr:rowOff>
    </xdr:from>
    <xdr:to>
      <xdr:col>8</xdr:col>
      <xdr:colOff>476250</xdr:colOff>
      <xdr:row>22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8283</xdr:rowOff>
    </xdr:from>
    <xdr:to>
      <xdr:col>2</xdr:col>
      <xdr:colOff>985631</xdr:colOff>
      <xdr:row>32</xdr:row>
      <xdr:rowOff>110573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1002196</xdr:colOff>
      <xdr:row>14</xdr:row>
      <xdr:rowOff>8282</xdr:rowOff>
    </xdr:from>
    <xdr:to>
      <xdr:col>5</xdr:col>
      <xdr:colOff>894521</xdr:colOff>
      <xdr:row>32</xdr:row>
      <xdr:rowOff>124542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323021</xdr:colOff>
      <xdr:row>14</xdr:row>
      <xdr:rowOff>8283</xdr:rowOff>
    </xdr:from>
    <xdr:to>
      <xdr:col>4</xdr:col>
      <xdr:colOff>770282</xdr:colOff>
      <xdr:row>31</xdr:row>
      <xdr:rowOff>8282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2</xdr:col>
      <xdr:colOff>1010478</xdr:colOff>
      <xdr:row>30</xdr:row>
      <xdr:rowOff>43070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1035324</xdr:colOff>
      <xdr:row>14</xdr:row>
      <xdr:rowOff>8281</xdr:rowOff>
    </xdr:from>
    <xdr:to>
      <xdr:col>5</xdr:col>
      <xdr:colOff>894520</xdr:colOff>
      <xdr:row>30</xdr:row>
      <xdr:rowOff>51351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16</xdr:row>
      <xdr:rowOff>9525</xdr:rowOff>
    </xdr:from>
    <xdr:to>
      <xdr:col>3</xdr:col>
      <xdr:colOff>809625</xdr:colOff>
      <xdr:row>35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4</xdr:col>
      <xdr:colOff>1598543</xdr:colOff>
      <xdr:row>33</xdr:row>
      <xdr:rowOff>124239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57150</xdr:rowOff>
    </xdr:from>
    <xdr:to>
      <xdr:col>8</xdr:col>
      <xdr:colOff>9525</xdr:colOff>
      <xdr:row>29</xdr:row>
      <xdr:rowOff>171450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12</xdr:row>
      <xdr:rowOff>0</xdr:rowOff>
    </xdr:from>
    <xdr:to>
      <xdr:col>0</xdr:col>
      <xdr:colOff>419100</xdr:colOff>
      <xdr:row>19</xdr:row>
      <xdr:rowOff>123825</xdr:rowOff>
    </xdr:to>
    <xdr:sp macro="" textlink="">
      <xdr:nvSpPr>
        <xdr:cNvPr id="2" name="مربع نص 4"/>
        <xdr:cNvSpPr txBox="1"/>
      </xdr:nvSpPr>
      <xdr:spPr>
        <a:xfrm>
          <a:off x="9992534625" y="3838575"/>
          <a:ext cx="228600" cy="1524000"/>
        </a:xfrm>
        <a:prstGeom prst="rect">
          <a:avLst/>
        </a:prstGeom>
      </xdr:spPr>
      <xdr:txBody>
        <a:bodyPr vertOverflow="clip" horzOverflow="clip" wrap="square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4</xdr:col>
      <xdr:colOff>538690</xdr:colOff>
      <xdr:row>17</xdr:row>
      <xdr:rowOff>87842</xdr:rowOff>
    </xdr:from>
    <xdr:to>
      <xdr:col>4</xdr:col>
      <xdr:colOff>824440</xdr:colOff>
      <xdr:row>26</xdr:row>
      <xdr:rowOff>8467</xdr:rowOff>
    </xdr:to>
    <xdr:sp macro="" textlink="">
      <xdr:nvSpPr>
        <xdr:cNvPr id="3" name="مربع نص 5"/>
        <xdr:cNvSpPr txBox="1"/>
      </xdr:nvSpPr>
      <xdr:spPr>
        <a:xfrm>
          <a:off x="9988481210" y="4926542"/>
          <a:ext cx="285750" cy="1654175"/>
        </a:xfrm>
        <a:prstGeom prst="rect">
          <a:avLst/>
        </a:prstGeom>
      </xdr:spPr>
      <xdr:txBody>
        <a:bodyPr vertOverflow="clip" horzOverflow="clip" vert="vert270" wrap="square" rtlCol="0" anchor="ctr"/>
        <a:lstStyle/>
        <a:p>
          <a:pPr algn="ctr" rtl="1"/>
          <a:r>
            <a:rPr lang="ar-AE" sz="1400" b="0">
              <a:solidFill>
                <a:sysClr val="windowText" lastClr="000000"/>
              </a:solidFill>
              <a:latin typeface="Droid Arabic Kufi" pitchFamily="34" charset="0"/>
              <a:cs typeface="Droid Arabic Kufi" pitchFamily="34" charset="0"/>
            </a:rPr>
            <a:t>ألف برميل </a:t>
          </a:r>
          <a:r>
            <a:rPr lang="ar-AE" sz="1400" b="1">
              <a:solidFill>
                <a:sysClr val="windowText" lastClr="000000"/>
              </a:solidFill>
              <a:latin typeface="Droid Arabic Kufi" pitchFamily="34" charset="0"/>
              <a:cs typeface="Droid Arabic Kufi" pitchFamily="34" charset="0"/>
            </a:rPr>
            <a:t>/ </a:t>
          </a:r>
          <a:r>
            <a:rPr lang="ar-AE" sz="1400" b="0">
              <a:solidFill>
                <a:sysClr val="windowText" lastClr="000000"/>
              </a:solidFill>
              <a:latin typeface="Droid Arabic Kufi" pitchFamily="34" charset="0"/>
              <a:cs typeface="Droid Arabic Kufi" pitchFamily="34" charset="0"/>
            </a:rPr>
            <a:t>سنويا</a:t>
          </a:r>
          <a:endParaRPr lang="en-US" sz="1400" b="0">
            <a:solidFill>
              <a:sysClr val="windowText" lastClr="000000"/>
            </a:solidFill>
            <a:latin typeface="Droid Arabic Kufi" pitchFamily="34" charset="0"/>
            <a:cs typeface="Droid Arabic Kufi" pitchFamily="34" charset="0"/>
          </a:endParaRPr>
        </a:p>
      </xdr:txBody>
    </xdr:sp>
    <xdr:clientData/>
  </xdr:twoCellAnchor>
  <xdr:twoCellAnchor>
    <xdr:from>
      <xdr:col>0</xdr:col>
      <xdr:colOff>31750</xdr:colOff>
      <xdr:row>10</xdr:row>
      <xdr:rowOff>269873</xdr:rowOff>
    </xdr:from>
    <xdr:to>
      <xdr:col>4</xdr:col>
      <xdr:colOff>1915583</xdr:colOff>
      <xdr:row>26</xdr:row>
      <xdr:rowOff>141816</xdr:rowOff>
    </xdr:to>
    <xdr:graphicFrame macro="">
      <xdr:nvGraphicFramePr>
        <xdr:cNvPr id="4" name="مخطط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838200</xdr:colOff>
      <xdr:row>18</xdr:row>
      <xdr:rowOff>85725</xdr:rowOff>
    </xdr:from>
    <xdr:to>
      <xdr:col>8</xdr:col>
      <xdr:colOff>1133475</xdr:colOff>
      <xdr:row>30</xdr:row>
      <xdr:rowOff>38100</xdr:rowOff>
    </xdr:to>
    <xdr:sp macro="" textlink="">
      <xdr:nvSpPr>
        <xdr:cNvPr id="2" name="مربع نص 3"/>
        <xdr:cNvSpPr txBox="1"/>
      </xdr:nvSpPr>
      <xdr:spPr>
        <a:xfrm>
          <a:off x="10201370250" y="4676775"/>
          <a:ext cx="295275" cy="2238375"/>
        </a:xfrm>
        <a:prstGeom prst="rect">
          <a:avLst/>
        </a:prstGeom>
      </xdr:spPr>
      <xdr:txBody>
        <a:bodyPr vertOverflow="clip" horzOverflow="clip" wrap="square" rtlCol="0" anchor="t"/>
        <a:lstStyle/>
        <a:p>
          <a:pPr algn="r" rtl="1"/>
          <a:endParaRPr lang="en-US" sz="1100">
            <a:solidFill>
              <a:srgbClr val="C00000"/>
            </a:solidFill>
          </a:endParaRPr>
        </a:p>
      </xdr:txBody>
    </xdr:sp>
    <xdr:clientData/>
  </xdr:twoCellAnchor>
  <xdr:twoCellAnchor>
    <xdr:from>
      <xdr:col>1</xdr:col>
      <xdr:colOff>57149</xdr:colOff>
      <xdr:row>10</xdr:row>
      <xdr:rowOff>71437</xdr:rowOff>
    </xdr:from>
    <xdr:to>
      <xdr:col>8</xdr:col>
      <xdr:colOff>1752599</xdr:colOff>
      <xdr:row>31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15</xdr:row>
      <xdr:rowOff>71436</xdr:rowOff>
    </xdr:from>
    <xdr:to>
      <xdr:col>7</xdr:col>
      <xdr:colOff>1981199</xdr:colOff>
      <xdr:row>32</xdr:row>
      <xdr:rowOff>28575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138112</xdr:rowOff>
    </xdr:from>
    <xdr:to>
      <xdr:col>7</xdr:col>
      <xdr:colOff>2038350</xdr:colOff>
      <xdr:row>22</xdr:row>
      <xdr:rowOff>47625</xdr:rowOff>
    </xdr:to>
    <xdr:graphicFrame macro="">
      <xdr:nvGraphicFramePr>
        <xdr:cNvPr id="2" name="مخطط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2171700</xdr:colOff>
      <xdr:row>12</xdr:row>
      <xdr:rowOff>123826</xdr:rowOff>
    </xdr:from>
    <xdr:to>
      <xdr:col>7</xdr:col>
      <xdr:colOff>2428875</xdr:colOff>
      <xdr:row>21</xdr:row>
      <xdr:rowOff>180976</xdr:rowOff>
    </xdr:to>
    <xdr:sp macro="" textlink="">
      <xdr:nvSpPr>
        <xdr:cNvPr id="3" name="مربع نص 1"/>
        <xdr:cNvSpPr txBox="1"/>
      </xdr:nvSpPr>
      <xdr:spPr>
        <a:xfrm>
          <a:off x="10186539825" y="2486026"/>
          <a:ext cx="0" cy="17716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 rtl="1"/>
          <a:r>
            <a:rPr lang="ar-SA" sz="1200" b="1">
              <a:solidFill>
                <a:schemeClr val="tx2">
                  <a:lumMod val="50000"/>
                </a:schemeClr>
              </a:solidFill>
            </a:rPr>
            <a:t>ألف برميل /يوميا</a:t>
          </a:r>
          <a:endParaRPr lang="en-US" sz="1200" b="1">
            <a:solidFill>
              <a:schemeClr val="tx2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28576</xdr:colOff>
      <xdr:row>23</xdr:row>
      <xdr:rowOff>14287</xdr:rowOff>
    </xdr:from>
    <xdr:to>
      <xdr:col>4</xdr:col>
      <xdr:colOff>257175</xdr:colOff>
      <xdr:row>38</xdr:row>
      <xdr:rowOff>171450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238124</xdr:colOff>
      <xdr:row>23</xdr:row>
      <xdr:rowOff>14287</xdr:rowOff>
    </xdr:from>
    <xdr:to>
      <xdr:col>7</xdr:col>
      <xdr:colOff>1847849</xdr:colOff>
      <xdr:row>38</xdr:row>
      <xdr:rowOff>171450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sktop\&#1573;&#1583;&#1575;&#1585;&#1577;%20&#1575;&#1604;&#1605;&#1593;&#1604;&#1608;&#1605;&#1575;&#1578;%20&#1608;&#1575;&#1604;&#1573;&#1581;&#1589;&#1575;&#1569;\2019\&#1575;&#1604;&#1578;&#1602;&#1585;&#1610;&#1585;%20&#1575;&#1604;&#1573;&#1581;&#1589;&#1575;&#1574;&#1610;%20&#1575;&#1604;&#1587;&#1606;&#1608;&#1610;%202019\&#1606;&#1587;&#1582;&#1577;%20&#1575;&#1604;&#1578;&#1602;&#1585;&#1610;&#1585;%20&#1575;&#1604;&#1573;&#1581;&#1589;&#1575;&#1574;&#1610;%20&#1575;&#1604;&#1587;&#1606;&#1608;&#1610;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5;&#1604;&#1576;&#1610;&#1575;&#1606;&#1575;&#1578;%20&#1575;&#1604;&#1573;&#1581;&#1589;&#1575;&#1574;&#1610;&#1577;%202016-2015%20&#1603;&#1607;&#1585;&#1576;&#1575;&#15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عدد العاملين 2017"/>
      <sheetName val="عدد العاملين في قطاع البترول "/>
      <sheetName val="أسعار  منتجات الغاز المسال mbtu"/>
      <sheetName val="أسعارصاد خامات النفط - الإمارات"/>
      <sheetName val="أسعار خامات النفط المرجعية"/>
      <sheetName val="أسعار التجزئة للمشتقات البترولي"/>
      <sheetName val="الاستهلاك القطاعي للمنتجات  "/>
      <sheetName val=" صادرات منتجات الغاز الطبيعي "/>
      <sheetName val="صادرات المنتجات حسب المنتج"/>
      <sheetName val="مبيعات المنتجات البتروكيماوية"/>
      <sheetName val="المبيعات حسب المنتج والإمارة "/>
      <sheetName val="المبيعات حسب المنتج "/>
      <sheetName val="إجمالي المبيعات حسب الامارة "/>
      <sheetName val="واردات المنتجات البترولي   "/>
      <sheetName val="إنتاج المنتجات البتروكيميائية"/>
      <sheetName val="إنتاج الغاز الطبيعي المسال"/>
      <sheetName val="رسم بياني لانتاج المصافي"/>
      <sheetName val="انتاج المصافي من المنتجات "/>
      <sheetName val="إنتاج المصافي 2018"/>
      <sheetName val="إجمالي إنتاج المصافي"/>
      <sheetName val="الكميات المدخلة لمصافي التكرير "/>
      <sheetName val=" الكميات المدخلة من النفط والمك"/>
      <sheetName val="طاقة مصافي التكرير"/>
      <sheetName val="واردات دولفين من الغاز الطبيعي "/>
      <sheetName val="صادرات النفط الخام  حسب الجهة"/>
      <sheetName val="صادرات النفط الخام  في الامارات"/>
      <sheetName val="ج. ج انتاج الغاز الطبيعي "/>
      <sheetName val="انتاج النفط الخام  new"/>
      <sheetName val="الاحتياطي للنفط الخام "/>
      <sheetName val="مساهمة الصادرات النفطية في الصا"/>
      <sheetName val="مساهمة قطاع البترول في الناتج "/>
      <sheetName val="أسماء جداول قطاع البترول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">
          <cell r="J14">
            <v>2013</v>
          </cell>
          <cell r="K14">
            <v>2014</v>
          </cell>
          <cell r="L14">
            <v>2015</v>
          </cell>
          <cell r="M14">
            <v>2016</v>
          </cell>
          <cell r="N14">
            <v>2017</v>
          </cell>
          <cell r="O14">
            <v>2018</v>
          </cell>
        </row>
        <row r="15">
          <cell r="I15" t="str">
            <v>النافتا Naphtha</v>
          </cell>
          <cell r="J15">
            <v>8237</v>
          </cell>
          <cell r="K15">
            <v>10011</v>
          </cell>
          <cell r="L15">
            <v>11023</v>
          </cell>
          <cell r="M15">
            <v>14182</v>
          </cell>
          <cell r="N15">
            <v>13686</v>
          </cell>
          <cell r="O15">
            <v>11596</v>
          </cell>
        </row>
        <row r="16">
          <cell r="I16" t="str">
            <v>بنزين خالي من الرصاص Unleaded Gasoline</v>
          </cell>
          <cell r="J16">
            <v>172</v>
          </cell>
          <cell r="K16">
            <v>497</v>
          </cell>
          <cell r="L16">
            <v>851</v>
          </cell>
          <cell r="M16">
            <v>2571</v>
          </cell>
          <cell r="N16">
            <v>2862</v>
          </cell>
          <cell r="O16">
            <v>3101</v>
          </cell>
        </row>
        <row r="17">
          <cell r="I17" t="str">
            <v>وقود الطائرات / الكيروسن Jet Fuel \ Kerosene</v>
          </cell>
          <cell r="J17">
            <v>3933</v>
          </cell>
          <cell r="K17">
            <v>6665</v>
          </cell>
          <cell r="L17">
            <v>5455</v>
          </cell>
          <cell r="M17">
            <v>6765</v>
          </cell>
          <cell r="N17">
            <v>7949</v>
          </cell>
          <cell r="O17">
            <v>6498</v>
          </cell>
        </row>
        <row r="18">
          <cell r="I18" t="str">
            <v>زيت الغاز / الديزل Gas Oil \ Diesel</v>
          </cell>
          <cell r="J18">
            <v>2147</v>
          </cell>
          <cell r="K18">
            <v>1528</v>
          </cell>
          <cell r="L18">
            <v>5455</v>
          </cell>
          <cell r="M18">
            <v>5553</v>
          </cell>
          <cell r="N18">
            <v>7015</v>
          </cell>
          <cell r="O18">
            <v>8421</v>
          </cell>
        </row>
      </sheetData>
      <sheetData sheetId="10"/>
      <sheetData sheetId="11">
        <row r="7">
          <cell r="B7" t="str">
            <v>أبوظبي</v>
          </cell>
          <cell r="C7" t="str">
            <v>دبي</v>
          </cell>
          <cell r="D7" t="str">
            <v>الشارقة</v>
          </cell>
          <cell r="E7" t="str">
            <v>عجمان</v>
          </cell>
          <cell r="F7" t="str">
            <v>أم القيوين</v>
          </cell>
          <cell r="G7" t="str">
            <v>الفجيرة</v>
          </cell>
          <cell r="H7" t="str">
            <v>رأس الخيمة</v>
          </cell>
        </row>
        <row r="25">
          <cell r="B25">
            <v>8273688</v>
          </cell>
          <cell r="C25">
            <v>8480777</v>
          </cell>
          <cell r="D25">
            <v>1311958</v>
          </cell>
          <cell r="E25">
            <v>387193</v>
          </cell>
          <cell r="F25">
            <v>156430</v>
          </cell>
          <cell r="G25">
            <v>649881</v>
          </cell>
          <cell r="H25">
            <v>473927</v>
          </cell>
        </row>
        <row r="51">
          <cell r="N51" t="str">
            <v xml:space="preserve">غاز البترول المسال </v>
          </cell>
          <cell r="O51">
            <v>532054</v>
          </cell>
        </row>
        <row r="52">
          <cell r="N52" t="str">
            <v>ينزين خالي من الرصاص /98</v>
          </cell>
          <cell r="O52">
            <v>522071</v>
          </cell>
        </row>
        <row r="53">
          <cell r="N53" t="str">
            <v>ينزين خالي من الرصاص /95</v>
          </cell>
          <cell r="O53">
            <v>8108642</v>
          </cell>
        </row>
        <row r="54">
          <cell r="N54" t="str">
            <v>بنزين بلس 91</v>
          </cell>
          <cell r="O54">
            <v>866868</v>
          </cell>
        </row>
        <row r="55">
          <cell r="N55" t="str">
            <v xml:space="preserve">وقود الطائرات </v>
          </cell>
          <cell r="O55">
            <v>6826690</v>
          </cell>
        </row>
        <row r="56">
          <cell r="N56" t="str">
            <v>زيت الغاز / الديزل</v>
          </cell>
          <cell r="O56">
            <v>2933312</v>
          </cell>
        </row>
        <row r="59">
          <cell r="N59" t="str">
            <v xml:space="preserve">باقي المنتجات </v>
          </cell>
          <cell r="O59">
            <v>734939</v>
          </cell>
        </row>
      </sheetData>
      <sheetData sheetId="12">
        <row r="7">
          <cell r="Q7" t="str">
            <v>غاز البترول المسال</v>
          </cell>
          <cell r="AA7">
            <v>530</v>
          </cell>
        </row>
        <row r="8">
          <cell r="Q8" t="str">
            <v>البنزين</v>
          </cell>
          <cell r="AA8">
            <v>8732</v>
          </cell>
        </row>
        <row r="9">
          <cell r="Q9" t="str">
            <v xml:space="preserve">وقود الطائرات </v>
          </cell>
          <cell r="AA9">
            <v>6827</v>
          </cell>
        </row>
        <row r="10">
          <cell r="Q10" t="str">
            <v>زيت الغاز / الديزل</v>
          </cell>
          <cell r="AA10">
            <v>2933</v>
          </cell>
        </row>
        <row r="11">
          <cell r="Q11" t="str">
            <v>باقي المنتجات</v>
          </cell>
          <cell r="AA11">
            <v>711</v>
          </cell>
        </row>
      </sheetData>
      <sheetData sheetId="13"/>
      <sheetData sheetId="14"/>
      <sheetData sheetId="15"/>
      <sheetData sheetId="16">
        <row r="20">
          <cell r="L20" t="str">
            <v>غاز طبيعي مسال LNG</v>
          </cell>
          <cell r="M20" t="str">
            <v>بروبان Propane</v>
          </cell>
          <cell r="N20" t="str">
            <v>بيوتان Butane</v>
          </cell>
          <cell r="O20" t="str">
            <v>بنتان (+) Pantene</v>
          </cell>
          <cell r="P20" t="str">
            <v>كبريت Sulphur</v>
          </cell>
        </row>
        <row r="23">
          <cell r="L23">
            <v>5601</v>
          </cell>
          <cell r="M23">
            <v>5198</v>
          </cell>
          <cell r="N23">
            <v>4689</v>
          </cell>
          <cell r="O23">
            <v>3663</v>
          </cell>
          <cell r="P23">
            <v>6797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قدرة المركبة الإجمالي"/>
      <sheetName val="الطاقة المولدة مع نسبة التغير"/>
      <sheetName val="الطاقة الكهربائية المولدة"/>
      <sheetName val="الطاقة المستهلكة سنوياً"/>
      <sheetName val="الطاقة المستهلكة حسب القطاعات"/>
      <sheetName val="الحمل الأقصى"/>
      <sheetName val="عدد المشتركين للكهرباء"/>
      <sheetName val="الطاقة المتبادل من الكهرباء (2)"/>
      <sheetName val="الطاقة المتبادلة بين الهيئات"/>
      <sheetName val="تعرفة الكهرباء2016"/>
      <sheetName val="الطاقة المستوردة سنوياً"/>
      <sheetName val="المياه المستوردة سنوياً"/>
      <sheetName val="التعرفة"/>
    </sheetNames>
    <sheetDataSet>
      <sheetData sheetId="0">
        <row r="7">
          <cell r="B7" t="str">
            <v>ADWEA</v>
          </cell>
        </row>
      </sheetData>
      <sheetData sheetId="1" refreshError="1"/>
      <sheetData sheetId="2">
        <row r="7">
          <cell r="B7" t="str">
            <v>ADWEA</v>
          </cell>
        </row>
      </sheetData>
      <sheetData sheetId="3">
        <row r="7">
          <cell r="B7" t="str">
            <v>ADWEA</v>
          </cell>
        </row>
      </sheetData>
      <sheetData sheetId="4" refreshError="1"/>
      <sheetData sheetId="5">
        <row r="7">
          <cell r="C7" t="str">
            <v>ADWEA</v>
          </cell>
        </row>
      </sheetData>
      <sheetData sheetId="6">
        <row r="7">
          <cell r="B7" t="str">
            <v>هيئة مياه وكهرباء أبوظبي  ADWEA</v>
          </cell>
          <cell r="C7" t="str">
            <v>هيئة كهرباء ومياه دبي  DEWA</v>
          </cell>
          <cell r="D7" t="str">
            <v>هيئة كهرباء ومياه الشارقة  SEWA</v>
          </cell>
          <cell r="E7" t="str">
            <v>الهيئة الإتحادية للكهرباء والماء  FEWA</v>
          </cell>
        </row>
        <row r="9">
          <cell r="B9">
            <v>459648</v>
          </cell>
          <cell r="C9">
            <v>652200</v>
          </cell>
          <cell r="D9">
            <v>377794</v>
          </cell>
          <cell r="E9">
            <v>255814</v>
          </cell>
        </row>
      </sheetData>
      <sheetData sheetId="7" refreshError="1"/>
      <sheetData sheetId="8">
        <row r="7">
          <cell r="B7" t="str">
            <v>هيئة كهرباء ومياه الشارقة  SEWA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20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22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26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3.v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29.v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31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34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12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9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1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2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3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5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6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7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8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9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0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2.v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8.v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10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12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3:B128"/>
  <sheetViews>
    <sheetView rightToLeft="1" tabSelected="1" view="pageLayout" zoomScale="70" zoomScaleNormal="100" zoomScaleSheetLayoutView="100" zoomScalePageLayoutView="70" workbookViewId="0">
      <selection activeCell="A11" sqref="A11"/>
    </sheetView>
  </sheetViews>
  <sheetFormatPr defaultRowHeight="15"/>
  <cols>
    <col min="1" max="2" width="68" customWidth="1"/>
    <col min="245" max="245" width="27.5703125" customWidth="1"/>
    <col min="246" max="246" width="12.28515625" customWidth="1"/>
    <col min="247" max="247" width="12.7109375" customWidth="1"/>
    <col min="248" max="248" width="26" customWidth="1"/>
    <col min="501" max="501" width="27.5703125" customWidth="1"/>
    <col min="502" max="502" width="12.28515625" customWidth="1"/>
    <col min="503" max="503" width="12.7109375" customWidth="1"/>
    <col min="504" max="504" width="26" customWidth="1"/>
    <col min="757" max="757" width="27.5703125" customWidth="1"/>
    <col min="758" max="758" width="12.28515625" customWidth="1"/>
    <col min="759" max="759" width="12.7109375" customWidth="1"/>
    <col min="760" max="760" width="26" customWidth="1"/>
    <col min="1013" max="1013" width="27.5703125" customWidth="1"/>
    <col min="1014" max="1014" width="12.28515625" customWidth="1"/>
    <col min="1015" max="1015" width="12.7109375" customWidth="1"/>
    <col min="1016" max="1016" width="26" customWidth="1"/>
    <col min="1269" max="1269" width="27.5703125" customWidth="1"/>
    <col min="1270" max="1270" width="12.28515625" customWidth="1"/>
    <col min="1271" max="1271" width="12.7109375" customWidth="1"/>
    <col min="1272" max="1272" width="26" customWidth="1"/>
    <col min="1525" max="1525" width="27.5703125" customWidth="1"/>
    <col min="1526" max="1526" width="12.28515625" customWidth="1"/>
    <col min="1527" max="1527" width="12.7109375" customWidth="1"/>
    <col min="1528" max="1528" width="26" customWidth="1"/>
    <col min="1781" max="1781" width="27.5703125" customWidth="1"/>
    <col min="1782" max="1782" width="12.28515625" customWidth="1"/>
    <col min="1783" max="1783" width="12.7109375" customWidth="1"/>
    <col min="1784" max="1784" width="26" customWidth="1"/>
    <col min="2037" max="2037" width="27.5703125" customWidth="1"/>
    <col min="2038" max="2038" width="12.28515625" customWidth="1"/>
    <col min="2039" max="2039" width="12.7109375" customWidth="1"/>
    <col min="2040" max="2040" width="26" customWidth="1"/>
    <col min="2293" max="2293" width="27.5703125" customWidth="1"/>
    <col min="2294" max="2294" width="12.28515625" customWidth="1"/>
    <col min="2295" max="2295" width="12.7109375" customWidth="1"/>
    <col min="2296" max="2296" width="26" customWidth="1"/>
    <col min="2549" max="2549" width="27.5703125" customWidth="1"/>
    <col min="2550" max="2550" width="12.28515625" customWidth="1"/>
    <col min="2551" max="2551" width="12.7109375" customWidth="1"/>
    <col min="2552" max="2552" width="26" customWidth="1"/>
    <col min="2805" max="2805" width="27.5703125" customWidth="1"/>
    <col min="2806" max="2806" width="12.28515625" customWidth="1"/>
    <col min="2807" max="2807" width="12.7109375" customWidth="1"/>
    <col min="2808" max="2808" width="26" customWidth="1"/>
    <col min="3061" max="3061" width="27.5703125" customWidth="1"/>
    <col min="3062" max="3062" width="12.28515625" customWidth="1"/>
    <col min="3063" max="3063" width="12.7109375" customWidth="1"/>
    <col min="3064" max="3064" width="26" customWidth="1"/>
    <col min="3317" max="3317" width="27.5703125" customWidth="1"/>
    <col min="3318" max="3318" width="12.28515625" customWidth="1"/>
    <col min="3319" max="3319" width="12.7109375" customWidth="1"/>
    <col min="3320" max="3320" width="26" customWidth="1"/>
    <col min="3573" max="3573" width="27.5703125" customWidth="1"/>
    <col min="3574" max="3574" width="12.28515625" customWidth="1"/>
    <col min="3575" max="3575" width="12.7109375" customWidth="1"/>
    <col min="3576" max="3576" width="26" customWidth="1"/>
    <col min="3829" max="3829" width="27.5703125" customWidth="1"/>
    <col min="3830" max="3830" width="12.28515625" customWidth="1"/>
    <col min="3831" max="3831" width="12.7109375" customWidth="1"/>
    <col min="3832" max="3832" width="26" customWidth="1"/>
    <col min="4085" max="4085" width="27.5703125" customWidth="1"/>
    <col min="4086" max="4086" width="12.28515625" customWidth="1"/>
    <col min="4087" max="4087" width="12.7109375" customWidth="1"/>
    <col min="4088" max="4088" width="26" customWidth="1"/>
    <col min="4341" max="4341" width="27.5703125" customWidth="1"/>
    <col min="4342" max="4342" width="12.28515625" customWidth="1"/>
    <col min="4343" max="4343" width="12.7109375" customWidth="1"/>
    <col min="4344" max="4344" width="26" customWidth="1"/>
    <col min="4597" max="4597" width="27.5703125" customWidth="1"/>
    <col min="4598" max="4598" width="12.28515625" customWidth="1"/>
    <col min="4599" max="4599" width="12.7109375" customWidth="1"/>
    <col min="4600" max="4600" width="26" customWidth="1"/>
    <col min="4853" max="4853" width="27.5703125" customWidth="1"/>
    <col min="4854" max="4854" width="12.28515625" customWidth="1"/>
    <col min="4855" max="4855" width="12.7109375" customWidth="1"/>
    <col min="4856" max="4856" width="26" customWidth="1"/>
    <col min="5109" max="5109" width="27.5703125" customWidth="1"/>
    <col min="5110" max="5110" width="12.28515625" customWidth="1"/>
    <col min="5111" max="5111" width="12.7109375" customWidth="1"/>
    <col min="5112" max="5112" width="26" customWidth="1"/>
    <col min="5365" max="5365" width="27.5703125" customWidth="1"/>
    <col min="5366" max="5366" width="12.28515625" customWidth="1"/>
    <col min="5367" max="5367" width="12.7109375" customWidth="1"/>
    <col min="5368" max="5368" width="26" customWidth="1"/>
    <col min="5621" max="5621" width="27.5703125" customWidth="1"/>
    <col min="5622" max="5622" width="12.28515625" customWidth="1"/>
    <col min="5623" max="5623" width="12.7109375" customWidth="1"/>
    <col min="5624" max="5624" width="26" customWidth="1"/>
    <col min="5877" max="5877" width="27.5703125" customWidth="1"/>
    <col min="5878" max="5878" width="12.28515625" customWidth="1"/>
    <col min="5879" max="5879" width="12.7109375" customWidth="1"/>
    <col min="5880" max="5880" width="26" customWidth="1"/>
    <col min="6133" max="6133" width="27.5703125" customWidth="1"/>
    <col min="6134" max="6134" width="12.28515625" customWidth="1"/>
    <col min="6135" max="6135" width="12.7109375" customWidth="1"/>
    <col min="6136" max="6136" width="26" customWidth="1"/>
    <col min="6389" max="6389" width="27.5703125" customWidth="1"/>
    <col min="6390" max="6390" width="12.28515625" customWidth="1"/>
    <col min="6391" max="6391" width="12.7109375" customWidth="1"/>
    <col min="6392" max="6392" width="26" customWidth="1"/>
    <col min="6645" max="6645" width="27.5703125" customWidth="1"/>
    <col min="6646" max="6646" width="12.28515625" customWidth="1"/>
    <col min="6647" max="6647" width="12.7109375" customWidth="1"/>
    <col min="6648" max="6648" width="26" customWidth="1"/>
    <col min="6901" max="6901" width="27.5703125" customWidth="1"/>
    <col min="6902" max="6902" width="12.28515625" customWidth="1"/>
    <col min="6903" max="6903" width="12.7109375" customWidth="1"/>
    <col min="6904" max="6904" width="26" customWidth="1"/>
    <col min="7157" max="7157" width="27.5703125" customWidth="1"/>
    <col min="7158" max="7158" width="12.28515625" customWidth="1"/>
    <col min="7159" max="7159" width="12.7109375" customWidth="1"/>
    <col min="7160" max="7160" width="26" customWidth="1"/>
    <col min="7413" max="7413" width="27.5703125" customWidth="1"/>
    <col min="7414" max="7414" width="12.28515625" customWidth="1"/>
    <col min="7415" max="7415" width="12.7109375" customWidth="1"/>
    <col min="7416" max="7416" width="26" customWidth="1"/>
    <col min="7669" max="7669" width="27.5703125" customWidth="1"/>
    <col min="7670" max="7670" width="12.28515625" customWidth="1"/>
    <col min="7671" max="7671" width="12.7109375" customWidth="1"/>
    <col min="7672" max="7672" width="26" customWidth="1"/>
    <col min="7925" max="7925" width="27.5703125" customWidth="1"/>
    <col min="7926" max="7926" width="12.28515625" customWidth="1"/>
    <col min="7927" max="7927" width="12.7109375" customWidth="1"/>
    <col min="7928" max="7928" width="26" customWidth="1"/>
    <col min="8181" max="8181" width="27.5703125" customWidth="1"/>
    <col min="8182" max="8182" width="12.28515625" customWidth="1"/>
    <col min="8183" max="8183" width="12.7109375" customWidth="1"/>
    <col min="8184" max="8184" width="26" customWidth="1"/>
    <col min="8437" max="8437" width="27.5703125" customWidth="1"/>
    <col min="8438" max="8438" width="12.28515625" customWidth="1"/>
    <col min="8439" max="8439" width="12.7109375" customWidth="1"/>
    <col min="8440" max="8440" width="26" customWidth="1"/>
    <col min="8693" max="8693" width="27.5703125" customWidth="1"/>
    <col min="8694" max="8694" width="12.28515625" customWidth="1"/>
    <col min="8695" max="8695" width="12.7109375" customWidth="1"/>
    <col min="8696" max="8696" width="26" customWidth="1"/>
    <col min="8949" max="8949" width="27.5703125" customWidth="1"/>
    <col min="8950" max="8950" width="12.28515625" customWidth="1"/>
    <col min="8951" max="8951" width="12.7109375" customWidth="1"/>
    <col min="8952" max="8952" width="26" customWidth="1"/>
    <col min="9205" max="9205" width="27.5703125" customWidth="1"/>
    <col min="9206" max="9206" width="12.28515625" customWidth="1"/>
    <col min="9207" max="9207" width="12.7109375" customWidth="1"/>
    <col min="9208" max="9208" width="26" customWidth="1"/>
    <col min="9461" max="9461" width="27.5703125" customWidth="1"/>
    <col min="9462" max="9462" width="12.28515625" customWidth="1"/>
    <col min="9463" max="9463" width="12.7109375" customWidth="1"/>
    <col min="9464" max="9464" width="26" customWidth="1"/>
    <col min="9717" max="9717" width="27.5703125" customWidth="1"/>
    <col min="9718" max="9718" width="12.28515625" customWidth="1"/>
    <col min="9719" max="9719" width="12.7109375" customWidth="1"/>
    <col min="9720" max="9720" width="26" customWidth="1"/>
    <col min="9973" max="9973" width="27.5703125" customWidth="1"/>
    <col min="9974" max="9974" width="12.28515625" customWidth="1"/>
    <col min="9975" max="9975" width="12.7109375" customWidth="1"/>
    <col min="9976" max="9976" width="26" customWidth="1"/>
    <col min="10229" max="10229" width="27.5703125" customWidth="1"/>
    <col min="10230" max="10230" width="12.28515625" customWidth="1"/>
    <col min="10231" max="10231" width="12.7109375" customWidth="1"/>
    <col min="10232" max="10232" width="26" customWidth="1"/>
    <col min="10485" max="10485" width="27.5703125" customWidth="1"/>
    <col min="10486" max="10486" width="12.28515625" customWidth="1"/>
    <col min="10487" max="10487" width="12.7109375" customWidth="1"/>
    <col min="10488" max="10488" width="26" customWidth="1"/>
    <col min="10741" max="10741" width="27.5703125" customWidth="1"/>
    <col min="10742" max="10742" width="12.28515625" customWidth="1"/>
    <col min="10743" max="10743" width="12.7109375" customWidth="1"/>
    <col min="10744" max="10744" width="26" customWidth="1"/>
    <col min="10997" max="10997" width="27.5703125" customWidth="1"/>
    <col min="10998" max="10998" width="12.28515625" customWidth="1"/>
    <col min="10999" max="10999" width="12.7109375" customWidth="1"/>
    <col min="11000" max="11000" width="26" customWidth="1"/>
    <col min="11253" max="11253" width="27.5703125" customWidth="1"/>
    <col min="11254" max="11254" width="12.28515625" customWidth="1"/>
    <col min="11255" max="11255" width="12.7109375" customWidth="1"/>
    <col min="11256" max="11256" width="26" customWidth="1"/>
    <col min="11509" max="11509" width="27.5703125" customWidth="1"/>
    <col min="11510" max="11510" width="12.28515625" customWidth="1"/>
    <col min="11511" max="11511" width="12.7109375" customWidth="1"/>
    <col min="11512" max="11512" width="26" customWidth="1"/>
    <col min="11765" max="11765" width="27.5703125" customWidth="1"/>
    <col min="11766" max="11766" width="12.28515625" customWidth="1"/>
    <col min="11767" max="11767" width="12.7109375" customWidth="1"/>
    <col min="11768" max="11768" width="26" customWidth="1"/>
    <col min="12021" max="12021" width="27.5703125" customWidth="1"/>
    <col min="12022" max="12022" width="12.28515625" customWidth="1"/>
    <col min="12023" max="12023" width="12.7109375" customWidth="1"/>
    <col min="12024" max="12024" width="26" customWidth="1"/>
    <col min="12277" max="12277" width="27.5703125" customWidth="1"/>
    <col min="12278" max="12278" width="12.28515625" customWidth="1"/>
    <col min="12279" max="12279" width="12.7109375" customWidth="1"/>
    <col min="12280" max="12280" width="26" customWidth="1"/>
    <col min="12533" max="12533" width="27.5703125" customWidth="1"/>
    <col min="12534" max="12534" width="12.28515625" customWidth="1"/>
    <col min="12535" max="12535" width="12.7109375" customWidth="1"/>
    <col min="12536" max="12536" width="26" customWidth="1"/>
    <col min="12789" max="12789" width="27.5703125" customWidth="1"/>
    <col min="12790" max="12790" width="12.28515625" customWidth="1"/>
    <col min="12791" max="12791" width="12.7109375" customWidth="1"/>
    <col min="12792" max="12792" width="26" customWidth="1"/>
    <col min="13045" max="13045" width="27.5703125" customWidth="1"/>
    <col min="13046" max="13046" width="12.28515625" customWidth="1"/>
    <col min="13047" max="13047" width="12.7109375" customWidth="1"/>
    <col min="13048" max="13048" width="26" customWidth="1"/>
    <col min="13301" max="13301" width="27.5703125" customWidth="1"/>
    <col min="13302" max="13302" width="12.28515625" customWidth="1"/>
    <col min="13303" max="13303" width="12.7109375" customWidth="1"/>
    <col min="13304" max="13304" width="26" customWidth="1"/>
    <col min="13557" max="13557" width="27.5703125" customWidth="1"/>
    <col min="13558" max="13558" width="12.28515625" customWidth="1"/>
    <col min="13559" max="13559" width="12.7109375" customWidth="1"/>
    <col min="13560" max="13560" width="26" customWidth="1"/>
    <col min="13813" max="13813" width="27.5703125" customWidth="1"/>
    <col min="13814" max="13814" width="12.28515625" customWidth="1"/>
    <col min="13815" max="13815" width="12.7109375" customWidth="1"/>
    <col min="13816" max="13816" width="26" customWidth="1"/>
    <col min="14069" max="14069" width="27.5703125" customWidth="1"/>
    <col min="14070" max="14070" width="12.28515625" customWidth="1"/>
    <col min="14071" max="14071" width="12.7109375" customWidth="1"/>
    <col min="14072" max="14072" width="26" customWidth="1"/>
    <col min="14325" max="14325" width="27.5703125" customWidth="1"/>
    <col min="14326" max="14326" width="12.28515625" customWidth="1"/>
    <col min="14327" max="14327" width="12.7109375" customWidth="1"/>
    <col min="14328" max="14328" width="26" customWidth="1"/>
    <col min="14581" max="14581" width="27.5703125" customWidth="1"/>
    <col min="14582" max="14582" width="12.28515625" customWidth="1"/>
    <col min="14583" max="14583" width="12.7109375" customWidth="1"/>
    <col min="14584" max="14584" width="26" customWidth="1"/>
    <col min="14837" max="14837" width="27.5703125" customWidth="1"/>
    <col min="14838" max="14838" width="12.28515625" customWidth="1"/>
    <col min="14839" max="14839" width="12.7109375" customWidth="1"/>
    <col min="14840" max="14840" width="26" customWidth="1"/>
    <col min="15093" max="15093" width="27.5703125" customWidth="1"/>
    <col min="15094" max="15094" width="12.28515625" customWidth="1"/>
    <col min="15095" max="15095" width="12.7109375" customWidth="1"/>
    <col min="15096" max="15096" width="26" customWidth="1"/>
    <col min="15349" max="15349" width="27.5703125" customWidth="1"/>
    <col min="15350" max="15350" width="12.28515625" customWidth="1"/>
    <col min="15351" max="15351" width="12.7109375" customWidth="1"/>
    <col min="15352" max="15352" width="26" customWidth="1"/>
    <col min="15605" max="15605" width="27.5703125" customWidth="1"/>
    <col min="15606" max="15606" width="12.28515625" customWidth="1"/>
    <col min="15607" max="15607" width="12.7109375" customWidth="1"/>
    <col min="15608" max="15608" width="26" customWidth="1"/>
    <col min="15861" max="15861" width="27.5703125" customWidth="1"/>
    <col min="15862" max="15862" width="12.28515625" customWidth="1"/>
    <col min="15863" max="15863" width="12.7109375" customWidth="1"/>
    <col min="15864" max="15864" width="26" customWidth="1"/>
    <col min="16117" max="16117" width="27.5703125" customWidth="1"/>
    <col min="16118" max="16118" width="12.28515625" customWidth="1"/>
    <col min="16119" max="16119" width="12.7109375" customWidth="1"/>
    <col min="16120" max="16120" width="26" customWidth="1"/>
  </cols>
  <sheetData>
    <row r="3" spans="1:2" ht="30">
      <c r="A3" s="750" t="s">
        <v>480</v>
      </c>
      <c r="B3" s="750"/>
    </row>
    <row r="4" spans="1:2" ht="31.5">
      <c r="A4" s="751" t="s">
        <v>481</v>
      </c>
      <c r="B4" s="751"/>
    </row>
    <row r="5" spans="1:2">
      <c r="A5" s="230"/>
      <c r="B5" s="230"/>
    </row>
    <row r="6" spans="1:2">
      <c r="A6" s="230"/>
      <c r="B6" s="230"/>
    </row>
    <row r="7" spans="1:2">
      <c r="A7" s="335" t="s">
        <v>442</v>
      </c>
      <c r="B7" s="336" t="s">
        <v>443</v>
      </c>
    </row>
    <row r="8" spans="1:2" ht="6" customHeight="1">
      <c r="A8" s="329"/>
      <c r="B8" s="332"/>
    </row>
    <row r="9" spans="1:2" s="344" customFormat="1" ht="31.5" customHeight="1">
      <c r="A9" s="343" t="s">
        <v>483</v>
      </c>
      <c r="B9" s="346" t="s">
        <v>490</v>
      </c>
    </row>
    <row r="10" spans="1:2" s="344" customFormat="1" ht="31.5" customHeight="1">
      <c r="A10" s="343" t="s">
        <v>482</v>
      </c>
      <c r="B10" s="346" t="s">
        <v>489</v>
      </c>
    </row>
    <row r="11" spans="1:2" s="344" customFormat="1" ht="31.5" customHeight="1">
      <c r="A11" s="343" t="s">
        <v>484</v>
      </c>
      <c r="B11" s="346" t="s">
        <v>491</v>
      </c>
    </row>
    <row r="12" spans="1:2" s="344" customFormat="1" ht="31.5" customHeight="1">
      <c r="A12" s="378" t="s">
        <v>485</v>
      </c>
      <c r="B12" s="346" t="s">
        <v>492</v>
      </c>
    </row>
    <row r="13" spans="1:2" s="344" customFormat="1" ht="31.5" customHeight="1">
      <c r="A13" s="343" t="s">
        <v>486</v>
      </c>
      <c r="B13" s="346" t="s">
        <v>493</v>
      </c>
    </row>
    <row r="14" spans="1:2" s="344" customFormat="1" ht="31.5" customHeight="1">
      <c r="A14" s="343" t="s">
        <v>555</v>
      </c>
      <c r="B14" s="346" t="s">
        <v>494</v>
      </c>
    </row>
    <row r="15" spans="1:2" s="344" customFormat="1" ht="31.5" customHeight="1">
      <c r="A15" s="343" t="s">
        <v>487</v>
      </c>
      <c r="B15" s="346" t="s">
        <v>495</v>
      </c>
    </row>
    <row r="16" spans="1:2" s="344" customFormat="1" ht="31.5" customHeight="1">
      <c r="A16" s="343" t="s">
        <v>488</v>
      </c>
      <c r="B16" s="346" t="s">
        <v>496</v>
      </c>
    </row>
    <row r="17" spans="1:2" s="344" customFormat="1" ht="31.5" customHeight="1">
      <c r="A17" s="343" t="s">
        <v>558</v>
      </c>
      <c r="B17" s="346" t="s">
        <v>559</v>
      </c>
    </row>
    <row r="18" spans="1:2" s="344" customFormat="1" ht="31.5" customHeight="1">
      <c r="A18" s="343" t="s">
        <v>560</v>
      </c>
      <c r="B18" s="346" t="s">
        <v>561</v>
      </c>
    </row>
    <row r="19" spans="1:2" s="344" customFormat="1" ht="31.5" customHeight="1">
      <c r="A19" s="343" t="s">
        <v>562</v>
      </c>
      <c r="B19" s="346" t="s">
        <v>563</v>
      </c>
    </row>
    <row r="20" spans="1:2" s="344" customFormat="1" ht="31.5" customHeight="1">
      <c r="A20" s="343" t="s">
        <v>564</v>
      </c>
      <c r="B20" s="346" t="s">
        <v>565</v>
      </c>
    </row>
    <row r="21" spans="1:2" s="344" customFormat="1" ht="31.5" customHeight="1">
      <c r="A21" s="343" t="s">
        <v>566</v>
      </c>
      <c r="B21" s="346" t="s">
        <v>567</v>
      </c>
    </row>
    <row r="22" spans="1:2" s="344" customFormat="1" ht="31.5" customHeight="1">
      <c r="A22" s="343" t="s">
        <v>568</v>
      </c>
      <c r="B22" s="346" t="s">
        <v>569</v>
      </c>
    </row>
    <row r="23" spans="1:2" s="344" customFormat="1" ht="31.5" customHeight="1">
      <c r="A23" s="343" t="s">
        <v>570</v>
      </c>
      <c r="B23" s="346" t="s">
        <v>571</v>
      </c>
    </row>
    <row r="24" spans="1:2" s="344" customFormat="1" ht="31.5" customHeight="1">
      <c r="A24" s="343" t="s">
        <v>572</v>
      </c>
      <c r="B24" s="346" t="s">
        <v>573</v>
      </c>
    </row>
    <row r="25" spans="1:2" s="344" customFormat="1" ht="31.5" customHeight="1">
      <c r="A25" s="343" t="s">
        <v>574</v>
      </c>
      <c r="B25" s="346" t="s">
        <v>575</v>
      </c>
    </row>
    <row r="26" spans="1:2" s="344" customFormat="1" ht="31.5" customHeight="1">
      <c r="A26" s="343" t="s">
        <v>576</v>
      </c>
      <c r="B26" s="346" t="s">
        <v>577</v>
      </c>
    </row>
    <row r="27" spans="1:2" s="344" customFormat="1" ht="31.5" customHeight="1">
      <c r="A27" s="343" t="s">
        <v>578</v>
      </c>
      <c r="B27" s="346" t="s">
        <v>579</v>
      </c>
    </row>
    <row r="28" spans="1:2" s="344" customFormat="1" ht="31.5" customHeight="1">
      <c r="A28" s="343" t="s">
        <v>580</v>
      </c>
      <c r="B28" s="346" t="s">
        <v>581</v>
      </c>
    </row>
    <row r="29" spans="1:2" s="344" customFormat="1" ht="31.5" customHeight="1">
      <c r="A29" s="345" t="s">
        <v>582</v>
      </c>
      <c r="B29" s="347" t="s">
        <v>583</v>
      </c>
    </row>
    <row r="30" spans="1:2" s="344" customFormat="1" ht="31.5" customHeight="1">
      <c r="A30" s="345" t="s">
        <v>584</v>
      </c>
      <c r="B30" s="347" t="s">
        <v>585</v>
      </c>
    </row>
    <row r="31" spans="1:2" s="344" customFormat="1" ht="31.5" customHeight="1">
      <c r="A31" s="345" t="s">
        <v>586</v>
      </c>
      <c r="B31" s="347" t="s">
        <v>587</v>
      </c>
    </row>
    <row r="32" spans="1:2" s="344" customFormat="1" ht="31.5" customHeight="1">
      <c r="A32" s="345" t="s">
        <v>588</v>
      </c>
      <c r="B32" s="347" t="s">
        <v>589</v>
      </c>
    </row>
    <row r="33" spans="1:2" s="344" customFormat="1" ht="31.5" customHeight="1">
      <c r="A33" s="715" t="s">
        <v>590</v>
      </c>
      <c r="B33" s="347" t="s">
        <v>591</v>
      </c>
    </row>
    <row r="34" spans="1:2" s="344" customFormat="1" ht="31.5" customHeight="1">
      <c r="A34" s="345" t="s">
        <v>721</v>
      </c>
      <c r="B34" s="347" t="s">
        <v>728</v>
      </c>
    </row>
    <row r="35" spans="1:2" s="344" customFormat="1" ht="31.5" customHeight="1">
      <c r="A35" s="345" t="s">
        <v>722</v>
      </c>
      <c r="B35" s="348" t="s">
        <v>727</v>
      </c>
    </row>
    <row r="36" spans="1:2" s="344" customFormat="1" ht="31.5" customHeight="1">
      <c r="A36" s="345" t="s">
        <v>723</v>
      </c>
      <c r="B36" s="348" t="s">
        <v>726</v>
      </c>
    </row>
    <row r="37" spans="1:2" s="344" customFormat="1" ht="31.5" customHeight="1">
      <c r="A37" s="345" t="s">
        <v>724</v>
      </c>
      <c r="B37" s="348" t="s">
        <v>725</v>
      </c>
    </row>
    <row r="38" spans="1:2" ht="6" customHeight="1">
      <c r="A38" s="342"/>
      <c r="B38" s="349"/>
    </row>
    <row r="39" spans="1:2">
      <c r="B39" s="328"/>
    </row>
    <row r="40" spans="1:2">
      <c r="B40" s="328"/>
    </row>
    <row r="41" spans="1:2">
      <c r="B41" s="328"/>
    </row>
    <row r="42" spans="1:2">
      <c r="B42" s="328"/>
    </row>
    <row r="43" spans="1:2">
      <c r="B43" s="328"/>
    </row>
    <row r="44" spans="1:2">
      <c r="B44" s="328"/>
    </row>
    <row r="45" spans="1:2">
      <c r="B45" s="328"/>
    </row>
    <row r="46" spans="1:2">
      <c r="B46" s="328"/>
    </row>
    <row r="47" spans="1:2">
      <c r="B47" s="328"/>
    </row>
    <row r="48" spans="1:2">
      <c r="B48" s="328"/>
    </row>
    <row r="49" spans="2:2">
      <c r="B49" s="328"/>
    </row>
    <row r="50" spans="2:2">
      <c r="B50" s="328"/>
    </row>
    <row r="51" spans="2:2">
      <c r="B51" s="328"/>
    </row>
    <row r="52" spans="2:2">
      <c r="B52" s="328"/>
    </row>
    <row r="53" spans="2:2">
      <c r="B53" s="328"/>
    </row>
    <row r="54" spans="2:2">
      <c r="B54" s="328"/>
    </row>
    <row r="55" spans="2:2">
      <c r="B55" s="328"/>
    </row>
    <row r="56" spans="2:2">
      <c r="B56" s="328"/>
    </row>
    <row r="57" spans="2:2">
      <c r="B57" s="328"/>
    </row>
    <row r="58" spans="2:2">
      <c r="B58" s="328"/>
    </row>
    <row r="59" spans="2:2">
      <c r="B59" s="328"/>
    </row>
    <row r="60" spans="2:2">
      <c r="B60" s="328"/>
    </row>
    <row r="61" spans="2:2">
      <c r="B61" s="328"/>
    </row>
    <row r="62" spans="2:2">
      <c r="B62" s="328"/>
    </row>
    <row r="63" spans="2:2">
      <c r="B63" s="328"/>
    </row>
    <row r="64" spans="2:2">
      <c r="B64" s="328"/>
    </row>
    <row r="65" spans="2:2">
      <c r="B65" s="328"/>
    </row>
    <row r="66" spans="2:2">
      <c r="B66" s="328"/>
    </row>
    <row r="67" spans="2:2">
      <c r="B67" s="328"/>
    </row>
    <row r="68" spans="2:2">
      <c r="B68" s="328"/>
    </row>
    <row r="69" spans="2:2">
      <c r="B69" s="328"/>
    </row>
    <row r="70" spans="2:2">
      <c r="B70" s="328"/>
    </row>
    <row r="71" spans="2:2">
      <c r="B71" s="328"/>
    </row>
    <row r="72" spans="2:2">
      <c r="B72" s="328"/>
    </row>
    <row r="73" spans="2:2">
      <c r="B73" s="328"/>
    </row>
    <row r="74" spans="2:2">
      <c r="B74" s="328"/>
    </row>
    <row r="75" spans="2:2">
      <c r="B75" s="328"/>
    </row>
    <row r="76" spans="2:2">
      <c r="B76" s="328"/>
    </row>
    <row r="77" spans="2:2">
      <c r="B77" s="328"/>
    </row>
    <row r="78" spans="2:2">
      <c r="B78" s="328"/>
    </row>
    <row r="79" spans="2:2">
      <c r="B79" s="328"/>
    </row>
    <row r="80" spans="2:2">
      <c r="B80" s="328"/>
    </row>
    <row r="81" spans="2:2">
      <c r="B81" s="328"/>
    </row>
    <row r="82" spans="2:2">
      <c r="B82" s="328"/>
    </row>
    <row r="83" spans="2:2">
      <c r="B83" s="328"/>
    </row>
    <row r="84" spans="2:2">
      <c r="B84" s="328"/>
    </row>
    <row r="85" spans="2:2">
      <c r="B85" s="328"/>
    </row>
    <row r="86" spans="2:2">
      <c r="B86" s="328"/>
    </row>
    <row r="87" spans="2:2">
      <c r="B87" s="328"/>
    </row>
    <row r="88" spans="2:2">
      <c r="B88" s="328"/>
    </row>
    <row r="89" spans="2:2">
      <c r="B89" s="328"/>
    </row>
    <row r="90" spans="2:2">
      <c r="B90" s="328"/>
    </row>
    <row r="91" spans="2:2">
      <c r="B91" s="328"/>
    </row>
    <row r="92" spans="2:2">
      <c r="B92" s="328"/>
    </row>
    <row r="93" spans="2:2">
      <c r="B93" s="328"/>
    </row>
    <row r="94" spans="2:2">
      <c r="B94" s="328"/>
    </row>
    <row r="95" spans="2:2">
      <c r="B95" s="328"/>
    </row>
    <row r="96" spans="2:2">
      <c r="B96" s="328"/>
    </row>
    <row r="97" spans="2:2">
      <c r="B97" s="328"/>
    </row>
    <row r="98" spans="2:2">
      <c r="B98" s="328"/>
    </row>
    <row r="99" spans="2:2">
      <c r="B99" s="328"/>
    </row>
    <row r="100" spans="2:2">
      <c r="B100" s="328"/>
    </row>
    <row r="101" spans="2:2">
      <c r="B101" s="328"/>
    </row>
    <row r="102" spans="2:2">
      <c r="B102" s="328"/>
    </row>
    <row r="103" spans="2:2">
      <c r="B103" s="328"/>
    </row>
    <row r="104" spans="2:2">
      <c r="B104" s="328"/>
    </row>
    <row r="105" spans="2:2">
      <c r="B105" s="328"/>
    </row>
    <row r="106" spans="2:2">
      <c r="B106" s="328"/>
    </row>
    <row r="107" spans="2:2">
      <c r="B107" s="328"/>
    </row>
    <row r="108" spans="2:2">
      <c r="B108" s="328"/>
    </row>
    <row r="109" spans="2:2">
      <c r="B109" s="328"/>
    </row>
    <row r="110" spans="2:2">
      <c r="B110" s="328"/>
    </row>
    <row r="111" spans="2:2">
      <c r="B111" s="328"/>
    </row>
    <row r="112" spans="2:2">
      <c r="B112" s="328"/>
    </row>
    <row r="113" spans="2:2">
      <c r="B113" s="328"/>
    </row>
    <row r="114" spans="2:2">
      <c r="B114" s="328"/>
    </row>
    <row r="115" spans="2:2">
      <c r="B115" s="328"/>
    </row>
    <row r="116" spans="2:2">
      <c r="B116" s="328"/>
    </row>
    <row r="117" spans="2:2">
      <c r="B117" s="328"/>
    </row>
    <row r="118" spans="2:2">
      <c r="B118" s="328"/>
    </row>
    <row r="119" spans="2:2">
      <c r="B119" s="328"/>
    </row>
    <row r="120" spans="2:2">
      <c r="B120" s="328"/>
    </row>
    <row r="121" spans="2:2">
      <c r="B121" s="328"/>
    </row>
    <row r="122" spans="2:2">
      <c r="B122" s="328"/>
    </row>
    <row r="123" spans="2:2">
      <c r="B123" s="328"/>
    </row>
    <row r="124" spans="2:2">
      <c r="B124" s="328"/>
    </row>
    <row r="125" spans="2:2">
      <c r="B125" s="328"/>
    </row>
    <row r="126" spans="2:2">
      <c r="B126" s="328"/>
    </row>
    <row r="127" spans="2:2">
      <c r="B127" s="328"/>
    </row>
    <row r="128" spans="2:2">
      <c r="B128" s="328"/>
    </row>
  </sheetData>
  <mergeCells count="2">
    <mergeCell ref="A3:B3"/>
    <mergeCell ref="A4:B4"/>
  </mergeCells>
  <printOptions horizontalCentered="1"/>
  <pageMargins left="0.70866141732283505" right="0.70866141732283505" top="1.7322834645669301" bottom="0.74803149606299202" header="0.31496062992126" footer="0.31496062992126"/>
  <pageSetup paperSize="9" scale="64"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3:P17"/>
  <sheetViews>
    <sheetView rightToLeft="1" view="pageLayout" zoomScaleNormal="100" workbookViewId="0">
      <selection activeCell="A17" sqref="A17"/>
    </sheetView>
  </sheetViews>
  <sheetFormatPr defaultRowHeight="15"/>
  <cols>
    <col min="1" max="1" width="17.140625" customWidth="1"/>
    <col min="2" max="5" width="10.7109375" customWidth="1"/>
    <col min="6" max="6" width="7.5703125" hidden="1" customWidth="1"/>
    <col min="7" max="7" width="8.140625" hidden="1" customWidth="1"/>
    <col min="8" max="8" width="29.28515625" customWidth="1"/>
    <col min="15" max="15" width="15.42578125" customWidth="1"/>
    <col min="262" max="262" width="21.28515625" customWidth="1"/>
    <col min="263" max="263" width="14" customWidth="1"/>
    <col min="264" max="264" width="40.28515625" customWidth="1"/>
    <col min="518" max="518" width="21.28515625" customWidth="1"/>
    <col min="519" max="519" width="14" customWidth="1"/>
    <col min="520" max="520" width="40.28515625" customWidth="1"/>
    <col min="774" max="774" width="21.28515625" customWidth="1"/>
    <col min="775" max="775" width="14" customWidth="1"/>
    <col min="776" max="776" width="40.28515625" customWidth="1"/>
    <col min="1030" max="1030" width="21.28515625" customWidth="1"/>
    <col min="1031" max="1031" width="14" customWidth="1"/>
    <col min="1032" max="1032" width="40.28515625" customWidth="1"/>
    <col min="1286" max="1286" width="21.28515625" customWidth="1"/>
    <col min="1287" max="1287" width="14" customWidth="1"/>
    <col min="1288" max="1288" width="40.28515625" customWidth="1"/>
    <col min="1542" max="1542" width="21.28515625" customWidth="1"/>
    <col min="1543" max="1543" width="14" customWidth="1"/>
    <col min="1544" max="1544" width="40.28515625" customWidth="1"/>
    <col min="1798" max="1798" width="21.28515625" customWidth="1"/>
    <col min="1799" max="1799" width="14" customWidth="1"/>
    <col min="1800" max="1800" width="40.28515625" customWidth="1"/>
    <col min="2054" max="2054" width="21.28515625" customWidth="1"/>
    <col min="2055" max="2055" width="14" customWidth="1"/>
    <col min="2056" max="2056" width="40.28515625" customWidth="1"/>
    <col min="2310" max="2310" width="21.28515625" customWidth="1"/>
    <col min="2311" max="2311" width="14" customWidth="1"/>
    <col min="2312" max="2312" width="40.28515625" customWidth="1"/>
    <col min="2566" max="2566" width="21.28515625" customWidth="1"/>
    <col min="2567" max="2567" width="14" customWidth="1"/>
    <col min="2568" max="2568" width="40.28515625" customWidth="1"/>
    <col min="2822" max="2822" width="21.28515625" customWidth="1"/>
    <col min="2823" max="2823" width="14" customWidth="1"/>
    <col min="2824" max="2824" width="40.28515625" customWidth="1"/>
    <col min="3078" max="3078" width="21.28515625" customWidth="1"/>
    <col min="3079" max="3079" width="14" customWidth="1"/>
    <col min="3080" max="3080" width="40.28515625" customWidth="1"/>
    <col min="3334" max="3334" width="21.28515625" customWidth="1"/>
    <col min="3335" max="3335" width="14" customWidth="1"/>
    <col min="3336" max="3336" width="40.28515625" customWidth="1"/>
    <col min="3590" max="3590" width="21.28515625" customWidth="1"/>
    <col min="3591" max="3591" width="14" customWidth="1"/>
    <col min="3592" max="3592" width="40.28515625" customWidth="1"/>
    <col min="3846" max="3846" width="21.28515625" customWidth="1"/>
    <col min="3847" max="3847" width="14" customWidth="1"/>
    <col min="3848" max="3848" width="40.28515625" customWidth="1"/>
    <col min="4102" max="4102" width="21.28515625" customWidth="1"/>
    <col min="4103" max="4103" width="14" customWidth="1"/>
    <col min="4104" max="4104" width="40.28515625" customWidth="1"/>
    <col min="4358" max="4358" width="21.28515625" customWidth="1"/>
    <col min="4359" max="4359" width="14" customWidth="1"/>
    <col min="4360" max="4360" width="40.28515625" customWidth="1"/>
    <col min="4614" max="4614" width="21.28515625" customWidth="1"/>
    <col min="4615" max="4615" width="14" customWidth="1"/>
    <col min="4616" max="4616" width="40.28515625" customWidth="1"/>
    <col min="4870" max="4870" width="21.28515625" customWidth="1"/>
    <col min="4871" max="4871" width="14" customWidth="1"/>
    <col min="4872" max="4872" width="40.28515625" customWidth="1"/>
    <col min="5126" max="5126" width="21.28515625" customWidth="1"/>
    <col min="5127" max="5127" width="14" customWidth="1"/>
    <col min="5128" max="5128" width="40.28515625" customWidth="1"/>
    <col min="5382" max="5382" width="21.28515625" customWidth="1"/>
    <col min="5383" max="5383" width="14" customWidth="1"/>
    <col min="5384" max="5384" width="40.28515625" customWidth="1"/>
    <col min="5638" max="5638" width="21.28515625" customWidth="1"/>
    <col min="5639" max="5639" width="14" customWidth="1"/>
    <col min="5640" max="5640" width="40.28515625" customWidth="1"/>
    <col min="5894" max="5894" width="21.28515625" customWidth="1"/>
    <col min="5895" max="5895" width="14" customWidth="1"/>
    <col min="5896" max="5896" width="40.28515625" customWidth="1"/>
    <col min="6150" max="6150" width="21.28515625" customWidth="1"/>
    <col min="6151" max="6151" width="14" customWidth="1"/>
    <col min="6152" max="6152" width="40.28515625" customWidth="1"/>
    <col min="6406" max="6406" width="21.28515625" customWidth="1"/>
    <col min="6407" max="6407" width="14" customWidth="1"/>
    <col min="6408" max="6408" width="40.28515625" customWidth="1"/>
    <col min="6662" max="6662" width="21.28515625" customWidth="1"/>
    <col min="6663" max="6663" width="14" customWidth="1"/>
    <col min="6664" max="6664" width="40.28515625" customWidth="1"/>
    <col min="6918" max="6918" width="21.28515625" customWidth="1"/>
    <col min="6919" max="6919" width="14" customWidth="1"/>
    <col min="6920" max="6920" width="40.28515625" customWidth="1"/>
    <col min="7174" max="7174" width="21.28515625" customWidth="1"/>
    <col min="7175" max="7175" width="14" customWidth="1"/>
    <col min="7176" max="7176" width="40.28515625" customWidth="1"/>
    <col min="7430" max="7430" width="21.28515625" customWidth="1"/>
    <col min="7431" max="7431" width="14" customWidth="1"/>
    <col min="7432" max="7432" width="40.28515625" customWidth="1"/>
    <col min="7686" max="7686" width="21.28515625" customWidth="1"/>
    <col min="7687" max="7687" width="14" customWidth="1"/>
    <col min="7688" max="7688" width="40.28515625" customWidth="1"/>
    <col min="7942" max="7942" width="21.28515625" customWidth="1"/>
    <col min="7943" max="7943" width="14" customWidth="1"/>
    <col min="7944" max="7944" width="40.28515625" customWidth="1"/>
    <col min="8198" max="8198" width="21.28515625" customWidth="1"/>
    <col min="8199" max="8199" width="14" customWidth="1"/>
    <col min="8200" max="8200" width="40.28515625" customWidth="1"/>
    <col min="8454" max="8454" width="21.28515625" customWidth="1"/>
    <col min="8455" max="8455" width="14" customWidth="1"/>
    <col min="8456" max="8456" width="40.28515625" customWidth="1"/>
    <col min="8710" max="8710" width="21.28515625" customWidth="1"/>
    <col min="8711" max="8711" width="14" customWidth="1"/>
    <col min="8712" max="8712" width="40.28515625" customWidth="1"/>
    <col min="8966" max="8966" width="21.28515625" customWidth="1"/>
    <col min="8967" max="8967" width="14" customWidth="1"/>
    <col min="8968" max="8968" width="40.28515625" customWidth="1"/>
    <col min="9222" max="9222" width="21.28515625" customWidth="1"/>
    <col min="9223" max="9223" width="14" customWidth="1"/>
    <col min="9224" max="9224" width="40.28515625" customWidth="1"/>
    <col min="9478" max="9478" width="21.28515625" customWidth="1"/>
    <col min="9479" max="9479" width="14" customWidth="1"/>
    <col min="9480" max="9480" width="40.28515625" customWidth="1"/>
    <col min="9734" max="9734" width="21.28515625" customWidth="1"/>
    <col min="9735" max="9735" width="14" customWidth="1"/>
    <col min="9736" max="9736" width="40.28515625" customWidth="1"/>
    <col min="9990" max="9990" width="21.28515625" customWidth="1"/>
    <col min="9991" max="9991" width="14" customWidth="1"/>
    <col min="9992" max="9992" width="40.28515625" customWidth="1"/>
    <col min="10246" max="10246" width="21.28515625" customWidth="1"/>
    <col min="10247" max="10247" width="14" customWidth="1"/>
    <col min="10248" max="10248" width="40.28515625" customWidth="1"/>
    <col min="10502" max="10502" width="21.28515625" customWidth="1"/>
    <col min="10503" max="10503" width="14" customWidth="1"/>
    <col min="10504" max="10504" width="40.28515625" customWidth="1"/>
    <col min="10758" max="10758" width="21.28515625" customWidth="1"/>
    <col min="10759" max="10759" width="14" customWidth="1"/>
    <col min="10760" max="10760" width="40.28515625" customWidth="1"/>
    <col min="11014" max="11014" width="21.28515625" customWidth="1"/>
    <col min="11015" max="11015" width="14" customWidth="1"/>
    <col min="11016" max="11016" width="40.28515625" customWidth="1"/>
    <col min="11270" max="11270" width="21.28515625" customWidth="1"/>
    <col min="11271" max="11271" width="14" customWidth="1"/>
    <col min="11272" max="11272" width="40.28515625" customWidth="1"/>
    <col min="11526" max="11526" width="21.28515625" customWidth="1"/>
    <col min="11527" max="11527" width="14" customWidth="1"/>
    <col min="11528" max="11528" width="40.28515625" customWidth="1"/>
    <col min="11782" max="11782" width="21.28515625" customWidth="1"/>
    <col min="11783" max="11783" width="14" customWidth="1"/>
    <col min="11784" max="11784" width="40.28515625" customWidth="1"/>
    <col min="12038" max="12038" width="21.28515625" customWidth="1"/>
    <col min="12039" max="12039" width="14" customWidth="1"/>
    <col min="12040" max="12040" width="40.28515625" customWidth="1"/>
    <col min="12294" max="12294" width="21.28515625" customWidth="1"/>
    <col min="12295" max="12295" width="14" customWidth="1"/>
    <col min="12296" max="12296" width="40.28515625" customWidth="1"/>
    <col min="12550" max="12550" width="21.28515625" customWidth="1"/>
    <col min="12551" max="12551" width="14" customWidth="1"/>
    <col min="12552" max="12552" width="40.28515625" customWidth="1"/>
    <col min="12806" max="12806" width="21.28515625" customWidth="1"/>
    <col min="12807" max="12807" width="14" customWidth="1"/>
    <col min="12808" max="12808" width="40.28515625" customWidth="1"/>
    <col min="13062" max="13062" width="21.28515625" customWidth="1"/>
    <col min="13063" max="13063" width="14" customWidth="1"/>
    <col min="13064" max="13064" width="40.28515625" customWidth="1"/>
    <col min="13318" max="13318" width="21.28515625" customWidth="1"/>
    <col min="13319" max="13319" width="14" customWidth="1"/>
    <col min="13320" max="13320" width="40.28515625" customWidth="1"/>
    <col min="13574" max="13574" width="21.28515625" customWidth="1"/>
    <col min="13575" max="13575" width="14" customWidth="1"/>
    <col min="13576" max="13576" width="40.28515625" customWidth="1"/>
    <col min="13830" max="13830" width="21.28515625" customWidth="1"/>
    <col min="13831" max="13831" width="14" customWidth="1"/>
    <col min="13832" max="13832" width="40.28515625" customWidth="1"/>
    <col min="14086" max="14086" width="21.28515625" customWidth="1"/>
    <col min="14087" max="14087" width="14" customWidth="1"/>
    <col min="14088" max="14088" width="40.28515625" customWidth="1"/>
    <col min="14342" max="14342" width="21.28515625" customWidth="1"/>
    <col min="14343" max="14343" width="14" customWidth="1"/>
    <col min="14344" max="14344" width="40.28515625" customWidth="1"/>
    <col min="14598" max="14598" width="21.28515625" customWidth="1"/>
    <col min="14599" max="14599" width="14" customWidth="1"/>
    <col min="14600" max="14600" width="40.28515625" customWidth="1"/>
    <col min="14854" max="14854" width="21.28515625" customWidth="1"/>
    <col min="14855" max="14855" width="14" customWidth="1"/>
    <col min="14856" max="14856" width="40.28515625" customWidth="1"/>
    <col min="15110" max="15110" width="21.28515625" customWidth="1"/>
    <col min="15111" max="15111" width="14" customWidth="1"/>
    <col min="15112" max="15112" width="40.28515625" customWidth="1"/>
    <col min="15366" max="15366" width="21.28515625" customWidth="1"/>
    <col min="15367" max="15367" width="14" customWidth="1"/>
    <col min="15368" max="15368" width="40.28515625" customWidth="1"/>
    <col min="15622" max="15622" width="21.28515625" customWidth="1"/>
    <col min="15623" max="15623" width="14" customWidth="1"/>
    <col min="15624" max="15624" width="40.28515625" customWidth="1"/>
    <col min="15878" max="15878" width="21.28515625" customWidth="1"/>
    <col min="15879" max="15879" width="14" customWidth="1"/>
    <col min="15880" max="15880" width="40.28515625" customWidth="1"/>
    <col min="16134" max="16134" width="21.28515625" customWidth="1"/>
    <col min="16135" max="16135" width="14" customWidth="1"/>
    <col min="16136" max="16136" width="40.28515625" customWidth="1"/>
  </cols>
  <sheetData>
    <row r="3" spans="1:16">
      <c r="A3" s="3"/>
      <c r="B3" s="3"/>
      <c r="C3" s="3"/>
      <c r="D3" s="3"/>
      <c r="E3" s="3"/>
      <c r="F3" s="3"/>
      <c r="G3" s="4"/>
      <c r="H3" s="3"/>
    </row>
    <row r="4" spans="1:16" ht="24.75" customHeight="1">
      <c r="A4" s="758" t="s">
        <v>81</v>
      </c>
      <c r="B4" s="758"/>
      <c r="C4" s="758"/>
      <c r="D4" s="758"/>
      <c r="E4" s="758"/>
      <c r="F4" s="758"/>
      <c r="G4" s="758"/>
      <c r="H4" s="758"/>
    </row>
    <row r="5" spans="1:16" ht="18">
      <c r="A5" s="766" t="s">
        <v>118</v>
      </c>
      <c r="B5" s="766"/>
      <c r="C5" s="766"/>
      <c r="D5" s="766"/>
      <c r="E5" s="766"/>
      <c r="F5" s="766"/>
      <c r="G5" s="766"/>
      <c r="H5" s="766"/>
    </row>
    <row r="6" spans="1:16" ht="15.75" thickBot="1">
      <c r="A6" s="119" t="s">
        <v>250</v>
      </c>
      <c r="B6" s="119"/>
      <c r="C6" s="119"/>
      <c r="D6" s="119"/>
      <c r="E6" s="119"/>
      <c r="F6" s="93"/>
      <c r="G6" s="77"/>
      <c r="H6" s="148" t="s">
        <v>237</v>
      </c>
    </row>
    <row r="7" spans="1:16" ht="20.25" customHeight="1" thickTop="1" thickBot="1">
      <c r="A7" s="112" t="s">
        <v>82</v>
      </c>
      <c r="B7" s="112"/>
      <c r="C7" s="112"/>
      <c r="D7" s="112"/>
      <c r="E7" s="112"/>
      <c r="F7" s="98"/>
      <c r="G7" s="494"/>
      <c r="H7" s="115" t="s">
        <v>113</v>
      </c>
    </row>
    <row r="8" spans="1:16" ht="45" customHeight="1" thickTop="1" thickBot="1">
      <c r="A8" s="495" t="s">
        <v>155</v>
      </c>
      <c r="B8" s="482">
        <v>2018</v>
      </c>
      <c r="C8" s="482">
        <v>2017</v>
      </c>
      <c r="D8" s="482">
        <v>2016</v>
      </c>
      <c r="E8" s="482">
        <v>2015</v>
      </c>
      <c r="F8" s="482">
        <v>2012</v>
      </c>
      <c r="G8" s="496">
        <v>2010</v>
      </c>
      <c r="H8" s="483" t="s">
        <v>156</v>
      </c>
    </row>
    <row r="9" spans="1:16" ht="24.95" customHeight="1" thickTop="1" thickBot="1">
      <c r="A9" s="486" t="s">
        <v>66</v>
      </c>
      <c r="B9" s="117">
        <v>85</v>
      </c>
      <c r="C9" s="117">
        <v>85</v>
      </c>
      <c r="D9" s="117">
        <v>85</v>
      </c>
      <c r="E9" s="117">
        <v>85</v>
      </c>
      <c r="F9" s="116">
        <v>85</v>
      </c>
      <c r="G9" s="488">
        <v>85</v>
      </c>
      <c r="H9" s="497" t="s">
        <v>67</v>
      </c>
    </row>
    <row r="10" spans="1:16" ht="24.95" customHeight="1" thickTop="1" thickBot="1">
      <c r="A10" s="486" t="s">
        <v>77</v>
      </c>
      <c r="B10" s="117">
        <v>817</v>
      </c>
      <c r="C10" s="117">
        <v>817</v>
      </c>
      <c r="D10" s="117">
        <v>817</v>
      </c>
      <c r="E10" s="117">
        <v>817</v>
      </c>
      <c r="F10" s="117">
        <v>400</v>
      </c>
      <c r="G10" s="498">
        <v>400</v>
      </c>
      <c r="H10" s="497" t="s">
        <v>69</v>
      </c>
      <c r="O10" s="53" t="s">
        <v>96</v>
      </c>
      <c r="P10" s="55">
        <v>85</v>
      </c>
    </row>
    <row r="11" spans="1:16" ht="24.95" customHeight="1" thickTop="1" thickBot="1">
      <c r="A11" s="486" t="s">
        <v>78</v>
      </c>
      <c r="B11" s="117">
        <v>140</v>
      </c>
      <c r="C11" s="117">
        <v>140</v>
      </c>
      <c r="D11" s="117">
        <v>140</v>
      </c>
      <c r="E11" s="117">
        <v>140</v>
      </c>
      <c r="F11" s="116">
        <v>120</v>
      </c>
      <c r="G11" s="488">
        <v>120</v>
      </c>
      <c r="H11" s="497" t="s">
        <v>71</v>
      </c>
      <c r="N11" s="70"/>
      <c r="O11" s="53" t="s">
        <v>68</v>
      </c>
      <c r="P11" s="55">
        <v>400</v>
      </c>
    </row>
    <row r="12" spans="1:16" ht="24.95" customHeight="1" thickTop="1" thickBot="1">
      <c r="A12" s="486" t="s">
        <v>79</v>
      </c>
      <c r="B12" s="117">
        <v>85</v>
      </c>
      <c r="C12" s="117">
        <v>85</v>
      </c>
      <c r="D12" s="117">
        <v>85</v>
      </c>
      <c r="E12" s="117">
        <v>85</v>
      </c>
      <c r="F12" s="116">
        <v>85</v>
      </c>
      <c r="G12" s="488">
        <v>85</v>
      </c>
      <c r="H12" s="497" t="s">
        <v>72</v>
      </c>
      <c r="O12" s="53" t="s">
        <v>70</v>
      </c>
      <c r="P12" s="55">
        <v>120</v>
      </c>
    </row>
    <row r="13" spans="1:16" ht="24.95" customHeight="1" thickTop="1" thickBot="1">
      <c r="A13" s="767" t="s">
        <v>80</v>
      </c>
      <c r="B13" s="768">
        <f>SUM(B9:B12)</f>
        <v>1127</v>
      </c>
      <c r="C13" s="768">
        <f>SUM(C9:C12)</f>
        <v>1127</v>
      </c>
      <c r="D13" s="768">
        <f>SUM(D9:D12)</f>
        <v>1127</v>
      </c>
      <c r="E13" s="768">
        <f t="shared" ref="E13:G13" si="0">SUM(E9:E12)</f>
        <v>1127</v>
      </c>
      <c r="F13" s="770">
        <f t="shared" si="0"/>
        <v>690</v>
      </c>
      <c r="G13" s="768">
        <f t="shared" si="0"/>
        <v>690</v>
      </c>
      <c r="H13" s="764" t="s">
        <v>1</v>
      </c>
      <c r="O13" s="53" t="s">
        <v>10</v>
      </c>
      <c r="P13" s="55">
        <v>85</v>
      </c>
    </row>
    <row r="14" spans="1:16" ht="14.25" customHeight="1" thickTop="1" thickBot="1">
      <c r="A14" s="767"/>
      <c r="B14" s="769"/>
      <c r="C14" s="769"/>
      <c r="D14" s="769"/>
      <c r="E14" s="769"/>
      <c r="F14" s="771"/>
      <c r="G14" s="769"/>
      <c r="H14" s="764"/>
    </row>
    <row r="15" spans="1:16" ht="15.75" thickTop="1">
      <c r="A15" s="29"/>
      <c r="B15" s="29"/>
      <c r="C15" s="29"/>
      <c r="D15" s="29"/>
      <c r="E15" s="29"/>
      <c r="F15" s="29"/>
      <c r="G15" s="499"/>
      <c r="H15" s="30"/>
    </row>
    <row r="16" spans="1:16" ht="25.5" customHeight="1">
      <c r="A16" s="765"/>
      <c r="B16" s="765"/>
      <c r="C16" s="765"/>
      <c r="D16" s="765"/>
      <c r="E16" s="765"/>
      <c r="F16" s="765"/>
      <c r="G16" s="765"/>
      <c r="H16" s="30"/>
    </row>
    <row r="17" spans="1:8">
      <c r="A17" s="25"/>
      <c r="B17" s="25"/>
      <c r="C17" s="25"/>
      <c r="D17" s="25"/>
      <c r="E17" s="25"/>
      <c r="F17" s="25"/>
      <c r="H17" s="27"/>
    </row>
  </sheetData>
  <mergeCells count="11">
    <mergeCell ref="H13:H14"/>
    <mergeCell ref="A16:G16"/>
    <mergeCell ref="A4:H4"/>
    <mergeCell ref="A5:H5"/>
    <mergeCell ref="A13:A14"/>
    <mergeCell ref="B13:B14"/>
    <mergeCell ref="C13:C14"/>
    <mergeCell ref="D13:D14"/>
    <mergeCell ref="E13:E14"/>
    <mergeCell ref="F13:F14"/>
    <mergeCell ref="G13:G14"/>
  </mergeCells>
  <printOptions horizontalCentered="1"/>
  <pageMargins left="0.70866141732283505" right="0.70866141732283505" top="1.7322834645669301" bottom="0.74803149606299202" header="0.31496062992126" footer="0.31496062992126"/>
  <pageSetup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colBreaks count="1" manualBreakCount="1">
    <brk id="8" max="1048575" man="1"/>
  </col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54"/>
  <sheetViews>
    <sheetView rightToLeft="1" view="pageLayout" zoomScaleNormal="100" workbookViewId="0">
      <selection sqref="A1:H40"/>
    </sheetView>
  </sheetViews>
  <sheetFormatPr defaultRowHeight="15"/>
  <cols>
    <col min="1" max="1" width="11.42578125" customWidth="1"/>
    <col min="2" max="3" width="9.5703125" customWidth="1"/>
    <col min="4" max="4" width="9.7109375" customWidth="1"/>
    <col min="5" max="5" width="10" customWidth="1"/>
    <col min="6" max="6" width="11.5703125" customWidth="1"/>
    <col min="7" max="7" width="10.7109375" hidden="1" customWidth="1"/>
    <col min="8" max="8" width="27.7109375" customWidth="1"/>
    <col min="9" max="9" width="22.42578125" customWidth="1"/>
    <col min="12" max="12" width="18.42578125" bestFit="1" customWidth="1"/>
    <col min="258" max="258" width="21.28515625" customWidth="1"/>
    <col min="259" max="259" width="14" customWidth="1"/>
    <col min="260" max="260" width="40.28515625" customWidth="1"/>
    <col min="514" max="514" width="21.28515625" customWidth="1"/>
    <col min="515" max="515" width="14" customWidth="1"/>
    <col min="516" max="516" width="40.28515625" customWidth="1"/>
    <col min="770" max="770" width="21.28515625" customWidth="1"/>
    <col min="771" max="771" width="14" customWidth="1"/>
    <col min="772" max="772" width="40.28515625" customWidth="1"/>
    <col min="1026" max="1026" width="21.28515625" customWidth="1"/>
    <col min="1027" max="1027" width="14" customWidth="1"/>
    <col min="1028" max="1028" width="40.28515625" customWidth="1"/>
    <col min="1282" max="1282" width="21.28515625" customWidth="1"/>
    <col min="1283" max="1283" width="14" customWidth="1"/>
    <col min="1284" max="1284" width="40.28515625" customWidth="1"/>
    <col min="1538" max="1538" width="21.28515625" customWidth="1"/>
    <col min="1539" max="1539" width="14" customWidth="1"/>
    <col min="1540" max="1540" width="40.28515625" customWidth="1"/>
    <col min="1794" max="1794" width="21.28515625" customWidth="1"/>
    <col min="1795" max="1795" width="14" customWidth="1"/>
    <col min="1796" max="1796" width="40.28515625" customWidth="1"/>
    <col min="2050" max="2050" width="21.28515625" customWidth="1"/>
    <col min="2051" max="2051" width="14" customWidth="1"/>
    <col min="2052" max="2052" width="40.28515625" customWidth="1"/>
    <col min="2306" max="2306" width="21.28515625" customWidth="1"/>
    <col min="2307" max="2307" width="14" customWidth="1"/>
    <col min="2308" max="2308" width="40.28515625" customWidth="1"/>
    <col min="2562" max="2562" width="21.28515625" customWidth="1"/>
    <col min="2563" max="2563" width="14" customWidth="1"/>
    <col min="2564" max="2564" width="40.28515625" customWidth="1"/>
    <col min="2818" max="2818" width="21.28515625" customWidth="1"/>
    <col min="2819" max="2819" width="14" customWidth="1"/>
    <col min="2820" max="2820" width="40.28515625" customWidth="1"/>
    <col min="3074" max="3074" width="21.28515625" customWidth="1"/>
    <col min="3075" max="3075" width="14" customWidth="1"/>
    <col min="3076" max="3076" width="40.28515625" customWidth="1"/>
    <col min="3330" max="3330" width="21.28515625" customWidth="1"/>
    <col min="3331" max="3331" width="14" customWidth="1"/>
    <col min="3332" max="3332" width="40.28515625" customWidth="1"/>
    <col min="3586" max="3586" width="21.28515625" customWidth="1"/>
    <col min="3587" max="3587" width="14" customWidth="1"/>
    <col min="3588" max="3588" width="40.28515625" customWidth="1"/>
    <col min="3842" max="3842" width="21.28515625" customWidth="1"/>
    <col min="3843" max="3843" width="14" customWidth="1"/>
    <col min="3844" max="3844" width="40.28515625" customWidth="1"/>
    <col min="4098" max="4098" width="21.28515625" customWidth="1"/>
    <col min="4099" max="4099" width="14" customWidth="1"/>
    <col min="4100" max="4100" width="40.28515625" customWidth="1"/>
    <col min="4354" max="4354" width="21.28515625" customWidth="1"/>
    <col min="4355" max="4355" width="14" customWidth="1"/>
    <col min="4356" max="4356" width="40.28515625" customWidth="1"/>
    <col min="4610" max="4610" width="21.28515625" customWidth="1"/>
    <col min="4611" max="4611" width="14" customWidth="1"/>
    <col min="4612" max="4612" width="40.28515625" customWidth="1"/>
    <col min="4866" max="4866" width="21.28515625" customWidth="1"/>
    <col min="4867" max="4867" width="14" customWidth="1"/>
    <col min="4868" max="4868" width="40.28515625" customWidth="1"/>
    <col min="5122" max="5122" width="21.28515625" customWidth="1"/>
    <col min="5123" max="5123" width="14" customWidth="1"/>
    <col min="5124" max="5124" width="40.28515625" customWidth="1"/>
    <col min="5378" max="5378" width="21.28515625" customWidth="1"/>
    <col min="5379" max="5379" width="14" customWidth="1"/>
    <col min="5380" max="5380" width="40.28515625" customWidth="1"/>
    <col min="5634" max="5634" width="21.28515625" customWidth="1"/>
    <col min="5635" max="5635" width="14" customWidth="1"/>
    <col min="5636" max="5636" width="40.28515625" customWidth="1"/>
    <col min="5890" max="5890" width="21.28515625" customWidth="1"/>
    <col min="5891" max="5891" width="14" customWidth="1"/>
    <col min="5892" max="5892" width="40.28515625" customWidth="1"/>
    <col min="6146" max="6146" width="21.28515625" customWidth="1"/>
    <col min="6147" max="6147" width="14" customWidth="1"/>
    <col min="6148" max="6148" width="40.28515625" customWidth="1"/>
    <col min="6402" max="6402" width="21.28515625" customWidth="1"/>
    <col min="6403" max="6403" width="14" customWidth="1"/>
    <col min="6404" max="6404" width="40.28515625" customWidth="1"/>
    <col min="6658" max="6658" width="21.28515625" customWidth="1"/>
    <col min="6659" max="6659" width="14" customWidth="1"/>
    <col min="6660" max="6660" width="40.28515625" customWidth="1"/>
    <col min="6914" max="6914" width="21.28515625" customWidth="1"/>
    <col min="6915" max="6915" width="14" customWidth="1"/>
    <col min="6916" max="6916" width="40.28515625" customWidth="1"/>
    <col min="7170" max="7170" width="21.28515625" customWidth="1"/>
    <col min="7171" max="7171" width="14" customWidth="1"/>
    <col min="7172" max="7172" width="40.28515625" customWidth="1"/>
    <col min="7426" max="7426" width="21.28515625" customWidth="1"/>
    <col min="7427" max="7427" width="14" customWidth="1"/>
    <col min="7428" max="7428" width="40.28515625" customWidth="1"/>
    <col min="7682" max="7682" width="21.28515625" customWidth="1"/>
    <col min="7683" max="7683" width="14" customWidth="1"/>
    <col min="7684" max="7684" width="40.28515625" customWidth="1"/>
    <col min="7938" max="7938" width="21.28515625" customWidth="1"/>
    <col min="7939" max="7939" width="14" customWidth="1"/>
    <col min="7940" max="7940" width="40.28515625" customWidth="1"/>
    <col min="8194" max="8194" width="21.28515625" customWidth="1"/>
    <col min="8195" max="8195" width="14" customWidth="1"/>
    <col min="8196" max="8196" width="40.28515625" customWidth="1"/>
    <col min="8450" max="8450" width="21.28515625" customWidth="1"/>
    <col min="8451" max="8451" width="14" customWidth="1"/>
    <col min="8452" max="8452" width="40.28515625" customWidth="1"/>
    <col min="8706" max="8706" width="21.28515625" customWidth="1"/>
    <col min="8707" max="8707" width="14" customWidth="1"/>
    <col min="8708" max="8708" width="40.28515625" customWidth="1"/>
    <col min="8962" max="8962" width="21.28515625" customWidth="1"/>
    <col min="8963" max="8963" width="14" customWidth="1"/>
    <col min="8964" max="8964" width="40.28515625" customWidth="1"/>
    <col min="9218" max="9218" width="21.28515625" customWidth="1"/>
    <col min="9219" max="9219" width="14" customWidth="1"/>
    <col min="9220" max="9220" width="40.28515625" customWidth="1"/>
    <col min="9474" max="9474" width="21.28515625" customWidth="1"/>
    <col min="9475" max="9475" width="14" customWidth="1"/>
    <col min="9476" max="9476" width="40.28515625" customWidth="1"/>
    <col min="9730" max="9730" width="21.28515625" customWidth="1"/>
    <col min="9731" max="9731" width="14" customWidth="1"/>
    <col min="9732" max="9732" width="40.28515625" customWidth="1"/>
    <col min="9986" max="9986" width="21.28515625" customWidth="1"/>
    <col min="9987" max="9987" width="14" customWidth="1"/>
    <col min="9988" max="9988" width="40.28515625" customWidth="1"/>
    <col min="10242" max="10242" width="21.28515625" customWidth="1"/>
    <col min="10243" max="10243" width="14" customWidth="1"/>
    <col min="10244" max="10244" width="40.28515625" customWidth="1"/>
    <col min="10498" max="10498" width="21.28515625" customWidth="1"/>
    <col min="10499" max="10499" width="14" customWidth="1"/>
    <col min="10500" max="10500" width="40.28515625" customWidth="1"/>
    <col min="10754" max="10754" width="21.28515625" customWidth="1"/>
    <col min="10755" max="10755" width="14" customWidth="1"/>
    <col min="10756" max="10756" width="40.28515625" customWidth="1"/>
    <col min="11010" max="11010" width="21.28515625" customWidth="1"/>
    <col min="11011" max="11011" width="14" customWidth="1"/>
    <col min="11012" max="11012" width="40.28515625" customWidth="1"/>
    <col min="11266" max="11266" width="21.28515625" customWidth="1"/>
    <col min="11267" max="11267" width="14" customWidth="1"/>
    <col min="11268" max="11268" width="40.28515625" customWidth="1"/>
    <col min="11522" max="11522" width="21.28515625" customWidth="1"/>
    <col min="11523" max="11523" width="14" customWidth="1"/>
    <col min="11524" max="11524" width="40.28515625" customWidth="1"/>
    <col min="11778" max="11778" width="21.28515625" customWidth="1"/>
    <col min="11779" max="11779" width="14" customWidth="1"/>
    <col min="11780" max="11780" width="40.28515625" customWidth="1"/>
    <col min="12034" max="12034" width="21.28515625" customWidth="1"/>
    <col min="12035" max="12035" width="14" customWidth="1"/>
    <col min="12036" max="12036" width="40.28515625" customWidth="1"/>
    <col min="12290" max="12290" width="21.28515625" customWidth="1"/>
    <col min="12291" max="12291" width="14" customWidth="1"/>
    <col min="12292" max="12292" width="40.28515625" customWidth="1"/>
    <col min="12546" max="12546" width="21.28515625" customWidth="1"/>
    <col min="12547" max="12547" width="14" customWidth="1"/>
    <col min="12548" max="12548" width="40.28515625" customWidth="1"/>
    <col min="12802" max="12802" width="21.28515625" customWidth="1"/>
    <col min="12803" max="12803" width="14" customWidth="1"/>
    <col min="12804" max="12804" width="40.28515625" customWidth="1"/>
    <col min="13058" max="13058" width="21.28515625" customWidth="1"/>
    <col min="13059" max="13059" width="14" customWidth="1"/>
    <col min="13060" max="13060" width="40.28515625" customWidth="1"/>
    <col min="13314" max="13314" width="21.28515625" customWidth="1"/>
    <col min="13315" max="13315" width="14" customWidth="1"/>
    <col min="13316" max="13316" width="40.28515625" customWidth="1"/>
    <col min="13570" max="13570" width="21.28515625" customWidth="1"/>
    <col min="13571" max="13571" width="14" customWidth="1"/>
    <col min="13572" max="13572" width="40.28515625" customWidth="1"/>
    <col min="13826" max="13826" width="21.28515625" customWidth="1"/>
    <col min="13827" max="13827" width="14" customWidth="1"/>
    <col min="13828" max="13828" width="40.28515625" customWidth="1"/>
    <col min="14082" max="14082" width="21.28515625" customWidth="1"/>
    <col min="14083" max="14083" width="14" customWidth="1"/>
    <col min="14084" max="14084" width="40.28515625" customWidth="1"/>
    <col min="14338" max="14338" width="21.28515625" customWidth="1"/>
    <col min="14339" max="14339" width="14" customWidth="1"/>
    <col min="14340" max="14340" width="40.28515625" customWidth="1"/>
    <col min="14594" max="14594" width="21.28515625" customWidth="1"/>
    <col min="14595" max="14595" width="14" customWidth="1"/>
    <col min="14596" max="14596" width="40.28515625" customWidth="1"/>
    <col min="14850" max="14850" width="21.28515625" customWidth="1"/>
    <col min="14851" max="14851" width="14" customWidth="1"/>
    <col min="14852" max="14852" width="40.28515625" customWidth="1"/>
    <col min="15106" max="15106" width="21.28515625" customWidth="1"/>
    <col min="15107" max="15107" width="14" customWidth="1"/>
    <col min="15108" max="15108" width="40.28515625" customWidth="1"/>
    <col min="15362" max="15362" width="21.28515625" customWidth="1"/>
    <col min="15363" max="15363" width="14" customWidth="1"/>
    <col min="15364" max="15364" width="40.28515625" customWidth="1"/>
    <col min="15618" max="15618" width="21.28515625" customWidth="1"/>
    <col min="15619" max="15619" width="14" customWidth="1"/>
    <col min="15620" max="15620" width="40.28515625" customWidth="1"/>
    <col min="15874" max="15874" width="21.28515625" customWidth="1"/>
    <col min="15875" max="15875" width="14" customWidth="1"/>
    <col min="15876" max="15876" width="40.28515625" customWidth="1"/>
    <col min="16130" max="16130" width="21.28515625" customWidth="1"/>
    <col min="16131" max="16131" width="14" customWidth="1"/>
    <col min="16132" max="16132" width="40.28515625" customWidth="1"/>
  </cols>
  <sheetData>
    <row r="1" spans="1:21" ht="19.5" customHeight="1">
      <c r="A1" s="126" t="s">
        <v>238</v>
      </c>
      <c r="B1" s="126"/>
      <c r="C1" s="126"/>
      <c r="D1" s="128"/>
      <c r="E1" s="122"/>
      <c r="F1" s="122"/>
      <c r="G1" s="122"/>
      <c r="H1" s="128" t="s">
        <v>216</v>
      </c>
      <c r="L1" s="50"/>
      <c r="M1" s="50"/>
      <c r="N1" s="50"/>
      <c r="O1" s="50"/>
      <c r="P1" s="50"/>
      <c r="Q1" s="50"/>
    </row>
    <row r="2" spans="1:21" ht="16.5" customHeight="1">
      <c r="A2" s="23"/>
      <c r="B2" s="23"/>
      <c r="C2" s="23"/>
      <c r="D2" s="23"/>
      <c r="E2" s="24"/>
      <c r="F2" s="24"/>
      <c r="G2" s="24"/>
      <c r="H2" s="23"/>
      <c r="I2" s="50"/>
      <c r="J2" s="50"/>
      <c r="K2" s="51"/>
      <c r="Q2" s="50"/>
    </row>
    <row r="3" spans="1:21">
      <c r="A3" s="41"/>
      <c r="B3" s="41"/>
      <c r="C3" s="41"/>
      <c r="D3" s="41"/>
      <c r="F3" s="2"/>
      <c r="G3" s="26"/>
      <c r="H3" s="27"/>
      <c r="I3" s="50"/>
      <c r="J3" s="50"/>
      <c r="K3" s="51"/>
      <c r="Q3" s="50"/>
    </row>
    <row r="4" spans="1:21">
      <c r="I4" s="50"/>
      <c r="J4" s="50"/>
      <c r="K4" s="51"/>
      <c r="Q4" s="50"/>
    </row>
    <row r="5" spans="1:21">
      <c r="H5" s="772"/>
      <c r="K5" s="51"/>
      <c r="L5" s="51"/>
      <c r="M5" s="51"/>
      <c r="N5" s="51"/>
      <c r="O5" s="51"/>
      <c r="P5" s="51"/>
    </row>
    <row r="6" spans="1:21">
      <c r="H6" s="772"/>
    </row>
    <row r="14" spans="1:21">
      <c r="L14" s="38"/>
      <c r="M14" s="150">
        <v>2012</v>
      </c>
      <c r="N14" s="150">
        <v>2013</v>
      </c>
      <c r="O14" s="150">
        <v>2014</v>
      </c>
      <c r="P14" s="150">
        <v>2015</v>
      </c>
      <c r="Q14" s="150">
        <v>2016</v>
      </c>
      <c r="R14" s="150">
        <v>2017</v>
      </c>
      <c r="S14" s="150">
        <v>2018</v>
      </c>
      <c r="T14" s="150">
        <v>2019</v>
      </c>
      <c r="U14" s="38"/>
    </row>
    <row r="15" spans="1:21">
      <c r="L15" s="38" t="s">
        <v>121</v>
      </c>
      <c r="M15" s="150">
        <v>235</v>
      </c>
      <c r="N15" s="150">
        <v>239</v>
      </c>
      <c r="O15" s="150">
        <v>259</v>
      </c>
      <c r="P15" s="150">
        <v>672</v>
      </c>
      <c r="Q15" s="150">
        <v>681</v>
      </c>
      <c r="R15" s="150">
        <v>699</v>
      </c>
      <c r="S15" s="150">
        <v>683</v>
      </c>
      <c r="T15" s="150">
        <v>752.3</v>
      </c>
      <c r="U15" s="38"/>
    </row>
    <row r="16" spans="1:21">
      <c r="L16" s="38" t="s">
        <v>182</v>
      </c>
      <c r="M16" s="150">
        <v>403</v>
      </c>
      <c r="N16" s="150">
        <v>411</v>
      </c>
      <c r="O16" s="150">
        <v>384</v>
      </c>
      <c r="P16" s="150">
        <v>426</v>
      </c>
      <c r="Q16" s="150">
        <v>397</v>
      </c>
      <c r="R16" s="150">
        <v>420</v>
      </c>
      <c r="S16" s="150">
        <v>420</v>
      </c>
      <c r="T16" s="150">
        <v>122</v>
      </c>
      <c r="U16" s="38"/>
    </row>
    <row r="17" spans="12:21">
      <c r="L17" s="38"/>
      <c r="M17" s="38"/>
      <c r="N17" s="38"/>
      <c r="O17" s="38"/>
      <c r="P17" s="38"/>
      <c r="Q17" s="38"/>
      <c r="R17" s="38">
        <f>SUM(R15:R16)</f>
        <v>1119</v>
      </c>
      <c r="S17" s="38"/>
      <c r="T17" s="38"/>
      <c r="U17" s="38"/>
    </row>
    <row r="18" spans="12:21">
      <c r="L18" s="38"/>
      <c r="M18" s="38"/>
      <c r="N18" s="38"/>
      <c r="O18" s="38"/>
      <c r="P18" s="38"/>
      <c r="Q18" s="38"/>
      <c r="R18" s="38"/>
      <c r="S18" s="38"/>
      <c r="T18" s="38"/>
      <c r="U18" s="38"/>
    </row>
    <row r="19" spans="12:21">
      <c r="L19" s="38">
        <v>2017</v>
      </c>
      <c r="M19" s="150" t="s">
        <v>621</v>
      </c>
      <c r="N19" s="150" t="s">
        <v>622</v>
      </c>
      <c r="O19" s="38"/>
      <c r="P19" s="38"/>
      <c r="Q19" s="730"/>
      <c r="R19" s="38">
        <f>R15*100/R17</f>
        <v>62.466487935656836</v>
      </c>
      <c r="S19" s="38"/>
      <c r="T19" s="38"/>
      <c r="U19" s="38"/>
    </row>
    <row r="20" spans="12:21">
      <c r="L20" s="38" t="s">
        <v>623</v>
      </c>
      <c r="M20" s="38">
        <v>596.20000000000005</v>
      </c>
      <c r="N20" s="38">
        <v>262.8</v>
      </c>
      <c r="O20" s="38"/>
      <c r="P20" s="38"/>
      <c r="Q20" s="38"/>
      <c r="R20" s="38"/>
      <c r="S20" s="38"/>
      <c r="T20" s="38"/>
      <c r="U20" s="38"/>
    </row>
    <row r="21" spans="12:21">
      <c r="L21" s="51" t="s">
        <v>624</v>
      </c>
      <c r="M21" s="51"/>
      <c r="N21" s="51">
        <v>140</v>
      </c>
      <c r="O21" s="51"/>
      <c r="P21" s="51"/>
      <c r="Q21" s="51"/>
      <c r="R21" s="51"/>
      <c r="S21" s="51"/>
    </row>
    <row r="22" spans="12:21">
      <c r="L22" s="51" t="s">
        <v>94</v>
      </c>
      <c r="M22" s="51"/>
      <c r="N22" s="51"/>
      <c r="O22" s="51"/>
      <c r="P22" s="51"/>
      <c r="Q22" s="51"/>
      <c r="R22" s="51"/>
      <c r="S22" s="51"/>
    </row>
    <row r="23" spans="12:21">
      <c r="L23" s="51" t="s">
        <v>0</v>
      </c>
      <c r="M23" s="55">
        <f>SUM(M20:M22)</f>
        <v>596.20000000000005</v>
      </c>
      <c r="N23" s="55">
        <f>SUM(N20:N22)</f>
        <v>402.8</v>
      </c>
      <c r="O23" s="51"/>
      <c r="P23" s="51"/>
      <c r="Q23" s="51"/>
      <c r="R23" s="51"/>
      <c r="S23" s="51"/>
    </row>
    <row r="24" spans="12:21">
      <c r="L24" s="51"/>
      <c r="M24" s="51"/>
      <c r="N24" s="51"/>
      <c r="O24" s="51"/>
      <c r="P24" s="51"/>
      <c r="Q24" s="51"/>
      <c r="R24" s="51"/>
      <c r="S24" s="51"/>
    </row>
    <row r="25" spans="12:21">
      <c r="L25" s="51"/>
      <c r="M25" s="51"/>
      <c r="N25" s="51"/>
      <c r="O25" s="51"/>
      <c r="P25" s="51"/>
      <c r="Q25" s="51"/>
      <c r="R25" s="51"/>
      <c r="S25" s="51"/>
    </row>
    <row r="26" spans="12:21">
      <c r="L26" s="51"/>
      <c r="M26" s="51"/>
      <c r="N26" s="51"/>
      <c r="O26" s="51"/>
      <c r="P26" s="51"/>
      <c r="Q26" s="51"/>
      <c r="R26" s="51"/>
      <c r="S26" s="51"/>
    </row>
    <row r="54" spans="9:9" ht="21">
      <c r="I54" s="28"/>
    </row>
  </sheetData>
  <mergeCells count="1">
    <mergeCell ref="H5:H6"/>
  </mergeCells>
  <printOptions horizontalCentered="1"/>
  <pageMargins left="0.70866141732283505" right="0.70866141732283505" top="1.7322834645669301" bottom="0.74803149606299202" header="0.31496062992126" footer="0.31496062992126"/>
  <pageSetup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64"/>
  <sheetViews>
    <sheetView rightToLeft="1" view="pageLayout" zoomScaleNormal="100" workbookViewId="0">
      <selection sqref="A1:E31"/>
    </sheetView>
  </sheetViews>
  <sheetFormatPr defaultRowHeight="15"/>
  <cols>
    <col min="1" max="1" width="19.5703125" customWidth="1"/>
    <col min="2" max="2" width="10.28515625" customWidth="1"/>
    <col min="3" max="3" width="11.7109375" customWidth="1"/>
    <col min="4" max="4" width="10.85546875" customWidth="1"/>
    <col min="5" max="5" width="26.42578125" customWidth="1"/>
    <col min="6" max="6" width="40.28515625" customWidth="1"/>
    <col min="7" max="7" width="22.42578125" customWidth="1"/>
    <col min="8" max="8" width="13.28515625" customWidth="1"/>
    <col min="9" max="9" width="22.42578125" customWidth="1"/>
    <col min="261" max="261" width="21.28515625" customWidth="1"/>
    <col min="262" max="262" width="14" customWidth="1"/>
    <col min="263" max="263" width="40.28515625" customWidth="1"/>
    <col min="517" max="517" width="21.28515625" customWidth="1"/>
    <col min="518" max="518" width="14" customWidth="1"/>
    <col min="519" max="519" width="40.28515625" customWidth="1"/>
    <col min="773" max="773" width="21.28515625" customWidth="1"/>
    <col min="774" max="774" width="14" customWidth="1"/>
    <col min="775" max="775" width="40.28515625" customWidth="1"/>
    <col min="1029" max="1029" width="21.28515625" customWidth="1"/>
    <col min="1030" max="1030" width="14" customWidth="1"/>
    <col min="1031" max="1031" width="40.28515625" customWidth="1"/>
    <col min="1285" max="1285" width="21.28515625" customWidth="1"/>
    <col min="1286" max="1286" width="14" customWidth="1"/>
    <col min="1287" max="1287" width="40.28515625" customWidth="1"/>
    <col min="1541" max="1541" width="21.28515625" customWidth="1"/>
    <col min="1542" max="1542" width="14" customWidth="1"/>
    <col min="1543" max="1543" width="40.28515625" customWidth="1"/>
    <col min="1797" max="1797" width="21.28515625" customWidth="1"/>
    <col min="1798" max="1798" width="14" customWidth="1"/>
    <col min="1799" max="1799" width="40.28515625" customWidth="1"/>
    <col min="2053" max="2053" width="21.28515625" customWidth="1"/>
    <col min="2054" max="2054" width="14" customWidth="1"/>
    <col min="2055" max="2055" width="40.28515625" customWidth="1"/>
    <col min="2309" max="2309" width="21.28515625" customWidth="1"/>
    <col min="2310" max="2310" width="14" customWidth="1"/>
    <col min="2311" max="2311" width="40.28515625" customWidth="1"/>
    <col min="2565" max="2565" width="21.28515625" customWidth="1"/>
    <col min="2566" max="2566" width="14" customWidth="1"/>
    <col min="2567" max="2567" width="40.28515625" customWidth="1"/>
    <col min="2821" max="2821" width="21.28515625" customWidth="1"/>
    <col min="2822" max="2822" width="14" customWidth="1"/>
    <col min="2823" max="2823" width="40.28515625" customWidth="1"/>
    <col min="3077" max="3077" width="21.28515625" customWidth="1"/>
    <col min="3078" max="3078" width="14" customWidth="1"/>
    <col min="3079" max="3079" width="40.28515625" customWidth="1"/>
    <col min="3333" max="3333" width="21.28515625" customWidth="1"/>
    <col min="3334" max="3334" width="14" customWidth="1"/>
    <col min="3335" max="3335" width="40.28515625" customWidth="1"/>
    <col min="3589" max="3589" width="21.28515625" customWidth="1"/>
    <col min="3590" max="3590" width="14" customWidth="1"/>
    <col min="3591" max="3591" width="40.28515625" customWidth="1"/>
    <col min="3845" max="3845" width="21.28515625" customWidth="1"/>
    <col min="3846" max="3846" width="14" customWidth="1"/>
    <col min="3847" max="3847" width="40.28515625" customWidth="1"/>
    <col min="4101" max="4101" width="21.28515625" customWidth="1"/>
    <col min="4102" max="4102" width="14" customWidth="1"/>
    <col min="4103" max="4103" width="40.28515625" customWidth="1"/>
    <col min="4357" max="4357" width="21.28515625" customWidth="1"/>
    <col min="4358" max="4358" width="14" customWidth="1"/>
    <col min="4359" max="4359" width="40.28515625" customWidth="1"/>
    <col min="4613" max="4613" width="21.28515625" customWidth="1"/>
    <col min="4614" max="4614" width="14" customWidth="1"/>
    <col min="4615" max="4615" width="40.28515625" customWidth="1"/>
    <col min="4869" max="4869" width="21.28515625" customWidth="1"/>
    <col min="4870" max="4870" width="14" customWidth="1"/>
    <col min="4871" max="4871" width="40.28515625" customWidth="1"/>
    <col min="5125" max="5125" width="21.28515625" customWidth="1"/>
    <col min="5126" max="5126" width="14" customWidth="1"/>
    <col min="5127" max="5127" width="40.28515625" customWidth="1"/>
    <col min="5381" max="5381" width="21.28515625" customWidth="1"/>
    <col min="5382" max="5382" width="14" customWidth="1"/>
    <col min="5383" max="5383" width="40.28515625" customWidth="1"/>
    <col min="5637" max="5637" width="21.28515625" customWidth="1"/>
    <col min="5638" max="5638" width="14" customWidth="1"/>
    <col min="5639" max="5639" width="40.28515625" customWidth="1"/>
    <col min="5893" max="5893" width="21.28515625" customWidth="1"/>
    <col min="5894" max="5894" width="14" customWidth="1"/>
    <col min="5895" max="5895" width="40.28515625" customWidth="1"/>
    <col min="6149" max="6149" width="21.28515625" customWidth="1"/>
    <col min="6150" max="6150" width="14" customWidth="1"/>
    <col min="6151" max="6151" width="40.28515625" customWidth="1"/>
    <col min="6405" max="6405" width="21.28515625" customWidth="1"/>
    <col min="6406" max="6406" width="14" customWidth="1"/>
    <col min="6407" max="6407" width="40.28515625" customWidth="1"/>
    <col min="6661" max="6661" width="21.28515625" customWidth="1"/>
    <col min="6662" max="6662" width="14" customWidth="1"/>
    <col min="6663" max="6663" width="40.28515625" customWidth="1"/>
    <col min="6917" max="6917" width="21.28515625" customWidth="1"/>
    <col min="6918" max="6918" width="14" customWidth="1"/>
    <col min="6919" max="6919" width="40.28515625" customWidth="1"/>
    <col min="7173" max="7173" width="21.28515625" customWidth="1"/>
    <col min="7174" max="7174" width="14" customWidth="1"/>
    <col min="7175" max="7175" width="40.28515625" customWidth="1"/>
    <col min="7429" max="7429" width="21.28515625" customWidth="1"/>
    <col min="7430" max="7430" width="14" customWidth="1"/>
    <col min="7431" max="7431" width="40.28515625" customWidth="1"/>
    <col min="7685" max="7685" width="21.28515625" customWidth="1"/>
    <col min="7686" max="7686" width="14" customWidth="1"/>
    <col min="7687" max="7687" width="40.28515625" customWidth="1"/>
    <col min="7941" max="7941" width="21.28515625" customWidth="1"/>
    <col min="7942" max="7942" width="14" customWidth="1"/>
    <col min="7943" max="7943" width="40.28515625" customWidth="1"/>
    <col min="8197" max="8197" width="21.28515625" customWidth="1"/>
    <col min="8198" max="8198" width="14" customWidth="1"/>
    <col min="8199" max="8199" width="40.28515625" customWidth="1"/>
    <col min="8453" max="8453" width="21.28515625" customWidth="1"/>
    <col min="8454" max="8454" width="14" customWidth="1"/>
    <col min="8455" max="8455" width="40.28515625" customWidth="1"/>
    <col min="8709" max="8709" width="21.28515625" customWidth="1"/>
    <col min="8710" max="8710" width="14" customWidth="1"/>
    <col min="8711" max="8711" width="40.28515625" customWidth="1"/>
    <col min="8965" max="8965" width="21.28515625" customWidth="1"/>
    <col min="8966" max="8966" width="14" customWidth="1"/>
    <col min="8967" max="8967" width="40.28515625" customWidth="1"/>
    <col min="9221" max="9221" width="21.28515625" customWidth="1"/>
    <col min="9222" max="9222" width="14" customWidth="1"/>
    <col min="9223" max="9223" width="40.28515625" customWidth="1"/>
    <col min="9477" max="9477" width="21.28515625" customWidth="1"/>
    <col min="9478" max="9478" width="14" customWidth="1"/>
    <col min="9479" max="9479" width="40.28515625" customWidth="1"/>
    <col min="9733" max="9733" width="21.28515625" customWidth="1"/>
    <col min="9734" max="9734" width="14" customWidth="1"/>
    <col min="9735" max="9735" width="40.28515625" customWidth="1"/>
    <col min="9989" max="9989" width="21.28515625" customWidth="1"/>
    <col min="9990" max="9990" width="14" customWidth="1"/>
    <col min="9991" max="9991" width="40.28515625" customWidth="1"/>
    <col min="10245" max="10245" width="21.28515625" customWidth="1"/>
    <col min="10246" max="10246" width="14" customWidth="1"/>
    <col min="10247" max="10247" width="40.28515625" customWidth="1"/>
    <col min="10501" max="10501" width="21.28515625" customWidth="1"/>
    <col min="10502" max="10502" width="14" customWidth="1"/>
    <col min="10503" max="10503" width="40.28515625" customWidth="1"/>
    <col min="10757" max="10757" width="21.28515625" customWidth="1"/>
    <col min="10758" max="10758" width="14" customWidth="1"/>
    <col min="10759" max="10759" width="40.28515625" customWidth="1"/>
    <col min="11013" max="11013" width="21.28515625" customWidth="1"/>
    <col min="11014" max="11014" width="14" customWidth="1"/>
    <col min="11015" max="11015" width="40.28515625" customWidth="1"/>
    <col min="11269" max="11269" width="21.28515625" customWidth="1"/>
    <col min="11270" max="11270" width="14" customWidth="1"/>
    <col min="11271" max="11271" width="40.28515625" customWidth="1"/>
    <col min="11525" max="11525" width="21.28515625" customWidth="1"/>
    <col min="11526" max="11526" width="14" customWidth="1"/>
    <col min="11527" max="11527" width="40.28515625" customWidth="1"/>
    <col min="11781" max="11781" width="21.28515625" customWidth="1"/>
    <col min="11782" max="11782" width="14" customWidth="1"/>
    <col min="11783" max="11783" width="40.28515625" customWidth="1"/>
    <col min="12037" max="12037" width="21.28515625" customWidth="1"/>
    <col min="12038" max="12038" width="14" customWidth="1"/>
    <col min="12039" max="12039" width="40.28515625" customWidth="1"/>
    <col min="12293" max="12293" width="21.28515625" customWidth="1"/>
    <col min="12294" max="12294" width="14" customWidth="1"/>
    <col min="12295" max="12295" width="40.28515625" customWidth="1"/>
    <col min="12549" max="12549" width="21.28515625" customWidth="1"/>
    <col min="12550" max="12550" width="14" customWidth="1"/>
    <col min="12551" max="12551" width="40.28515625" customWidth="1"/>
    <col min="12805" max="12805" width="21.28515625" customWidth="1"/>
    <col min="12806" max="12806" width="14" customWidth="1"/>
    <col min="12807" max="12807" width="40.28515625" customWidth="1"/>
    <col min="13061" max="13061" width="21.28515625" customWidth="1"/>
    <col min="13062" max="13062" width="14" customWidth="1"/>
    <col min="13063" max="13063" width="40.28515625" customWidth="1"/>
    <col min="13317" max="13317" width="21.28515625" customWidth="1"/>
    <col min="13318" max="13318" width="14" customWidth="1"/>
    <col min="13319" max="13319" width="40.28515625" customWidth="1"/>
    <col min="13573" max="13573" width="21.28515625" customWidth="1"/>
    <col min="13574" max="13574" width="14" customWidth="1"/>
    <col min="13575" max="13575" width="40.28515625" customWidth="1"/>
    <col min="13829" max="13829" width="21.28515625" customWidth="1"/>
    <col min="13830" max="13830" width="14" customWidth="1"/>
    <col min="13831" max="13831" width="40.28515625" customWidth="1"/>
    <col min="14085" max="14085" width="21.28515625" customWidth="1"/>
    <col min="14086" max="14086" width="14" customWidth="1"/>
    <col min="14087" max="14087" width="40.28515625" customWidth="1"/>
    <col min="14341" max="14341" width="21.28515625" customWidth="1"/>
    <col min="14342" max="14342" width="14" customWidth="1"/>
    <col min="14343" max="14343" width="40.28515625" customWidth="1"/>
    <col min="14597" max="14597" width="21.28515625" customWidth="1"/>
    <col min="14598" max="14598" width="14" customWidth="1"/>
    <col min="14599" max="14599" width="40.28515625" customWidth="1"/>
    <col min="14853" max="14853" width="21.28515625" customWidth="1"/>
    <col min="14854" max="14854" width="14" customWidth="1"/>
    <col min="14855" max="14855" width="40.28515625" customWidth="1"/>
    <col min="15109" max="15109" width="21.28515625" customWidth="1"/>
    <col min="15110" max="15110" width="14" customWidth="1"/>
    <col min="15111" max="15111" width="40.28515625" customWidth="1"/>
    <col min="15365" max="15365" width="21.28515625" customWidth="1"/>
    <col min="15366" max="15366" width="14" customWidth="1"/>
    <col min="15367" max="15367" width="40.28515625" customWidth="1"/>
    <col min="15621" max="15621" width="21.28515625" customWidth="1"/>
    <col min="15622" max="15622" width="14" customWidth="1"/>
    <col min="15623" max="15623" width="40.28515625" customWidth="1"/>
    <col min="15877" max="15877" width="21.28515625" customWidth="1"/>
    <col min="15878" max="15878" width="14" customWidth="1"/>
    <col min="15879" max="15879" width="40.28515625" customWidth="1"/>
    <col min="16133" max="16133" width="21.28515625" customWidth="1"/>
    <col min="16134" max="16134" width="14" customWidth="1"/>
    <col min="16135" max="16135" width="40.28515625" customWidth="1"/>
  </cols>
  <sheetData>
    <row r="1" spans="1:12" ht="24" thickBot="1">
      <c r="A1" s="758" t="s">
        <v>75</v>
      </c>
      <c r="B1" s="758"/>
      <c r="C1" s="758"/>
      <c r="D1" s="758"/>
      <c r="E1" s="758"/>
      <c r="F1" s="48"/>
      <c r="G1" s="48"/>
    </row>
    <row r="2" spans="1:12" ht="24.75" thickTop="1" thickBot="1">
      <c r="A2" s="773">
        <v>2018</v>
      </c>
      <c r="B2" s="773"/>
      <c r="C2" s="773"/>
      <c r="D2" s="773"/>
      <c r="E2" s="773"/>
      <c r="F2" s="48"/>
      <c r="G2" s="48"/>
    </row>
    <row r="3" spans="1:12" ht="24.75" thickTop="1" thickBot="1">
      <c r="A3" s="774" t="s">
        <v>141</v>
      </c>
      <c r="B3" s="774"/>
      <c r="C3" s="774"/>
      <c r="D3" s="774"/>
      <c r="E3" s="774"/>
      <c r="F3" s="48"/>
      <c r="G3" s="48"/>
    </row>
    <row r="4" spans="1:12" ht="19.5" customHeight="1" thickTop="1" thickBot="1">
      <c r="A4" s="404" t="s">
        <v>625</v>
      </c>
      <c r="B4" s="494"/>
      <c r="C4" s="494"/>
      <c r="D4" s="494"/>
      <c r="E4" s="405" t="s">
        <v>213</v>
      </c>
      <c r="F4" s="47"/>
      <c r="G4" s="47"/>
    </row>
    <row r="5" spans="1:12" ht="17.25" thickTop="1" thickBot="1">
      <c r="A5" s="112" t="s">
        <v>76</v>
      </c>
      <c r="B5" s="494"/>
      <c r="C5" s="494"/>
      <c r="D5" s="494"/>
      <c r="E5" s="500" t="s">
        <v>113</v>
      </c>
      <c r="F5" s="82"/>
      <c r="G5" s="82"/>
    </row>
    <row r="6" spans="1:12" ht="64.5" customHeight="1" thickTop="1" thickBot="1">
      <c r="A6" s="289" t="s">
        <v>155</v>
      </c>
      <c r="B6" s="501" t="s">
        <v>121</v>
      </c>
      <c r="C6" s="501" t="s">
        <v>182</v>
      </c>
      <c r="D6" s="501" t="s">
        <v>626</v>
      </c>
      <c r="E6" s="489" t="s">
        <v>156</v>
      </c>
      <c r="F6" s="86"/>
      <c r="G6" s="86"/>
      <c r="I6" s="502"/>
      <c r="J6" s="503"/>
      <c r="K6" s="50"/>
    </row>
    <row r="7" spans="1:12" ht="24.95" customHeight="1" thickTop="1" thickBot="1">
      <c r="A7" s="289" t="s">
        <v>627</v>
      </c>
      <c r="B7" s="488">
        <v>622</v>
      </c>
      <c r="C7" s="488">
        <v>280</v>
      </c>
      <c r="D7" s="488">
        <f>SUM(B7:C7)</f>
        <v>902</v>
      </c>
      <c r="E7" s="489" t="s">
        <v>628</v>
      </c>
      <c r="F7" s="87"/>
      <c r="G7" s="87"/>
      <c r="H7" s="38"/>
      <c r="I7" s="51" t="s">
        <v>629</v>
      </c>
      <c r="J7" s="51">
        <v>902</v>
      </c>
      <c r="K7" s="38"/>
      <c r="L7" s="50"/>
    </row>
    <row r="8" spans="1:12" ht="24.95" customHeight="1" thickTop="1" thickBot="1">
      <c r="A8" s="289" t="s">
        <v>78</v>
      </c>
      <c r="B8" s="488"/>
      <c r="C8" s="488">
        <v>133</v>
      </c>
      <c r="D8" s="488">
        <f>SUM(B8:C8)</f>
        <v>133</v>
      </c>
      <c r="E8" s="489" t="s">
        <v>71</v>
      </c>
      <c r="F8" s="87"/>
      <c r="G8" s="87"/>
      <c r="H8" s="38"/>
      <c r="I8" s="51" t="s">
        <v>78</v>
      </c>
      <c r="J8" s="51">
        <v>133</v>
      </c>
      <c r="K8" s="38"/>
      <c r="L8" s="50"/>
    </row>
    <row r="9" spans="1:12" ht="24.95" customHeight="1" thickTop="1" thickBot="1">
      <c r="A9" s="289" t="s">
        <v>79</v>
      </c>
      <c r="B9" s="488">
        <v>61</v>
      </c>
      <c r="C9" s="488"/>
      <c r="D9" s="488">
        <f>SUM(B9:C9)</f>
        <v>61</v>
      </c>
      <c r="E9" s="489" t="s">
        <v>72</v>
      </c>
      <c r="F9" s="87"/>
      <c r="G9" s="87"/>
      <c r="H9" s="38"/>
      <c r="I9" s="51" t="s">
        <v>79</v>
      </c>
      <c r="J9" s="51">
        <v>61</v>
      </c>
      <c r="K9" s="38"/>
      <c r="L9" s="50"/>
    </row>
    <row r="10" spans="1:12" ht="24.95" customHeight="1" thickTop="1" thickBot="1">
      <c r="A10" s="775" t="s">
        <v>80</v>
      </c>
      <c r="B10" s="776">
        <f>SUM(B7:B9)</f>
        <v>683</v>
      </c>
      <c r="C10" s="776">
        <f>SUM(C7:C9)</f>
        <v>413</v>
      </c>
      <c r="D10" s="776">
        <f>SUM(B10:C11)</f>
        <v>1096</v>
      </c>
      <c r="E10" s="777" t="s">
        <v>1</v>
      </c>
      <c r="F10" s="87"/>
      <c r="G10" s="87"/>
      <c r="H10" s="38"/>
      <c r="I10" s="51" t="s">
        <v>0</v>
      </c>
      <c r="J10" s="492">
        <f>SUM(J7:J9)</f>
        <v>1096</v>
      </c>
      <c r="K10" s="38"/>
      <c r="L10" s="50"/>
    </row>
    <row r="11" spans="1:12" ht="14.25" customHeight="1" thickTop="1" thickBot="1">
      <c r="A11" s="775"/>
      <c r="B11" s="776"/>
      <c r="C11" s="776"/>
      <c r="D11" s="776"/>
      <c r="E11" s="777"/>
      <c r="F11" s="87"/>
      <c r="G11" s="87"/>
      <c r="H11" s="38"/>
      <c r="I11" s="38"/>
      <c r="J11" s="38"/>
      <c r="K11" s="38"/>
      <c r="L11" s="50"/>
    </row>
    <row r="12" spans="1:12" ht="15.75" thickTop="1">
      <c r="A12" s="23"/>
      <c r="B12" s="24"/>
      <c r="C12" s="24"/>
      <c r="D12" s="24"/>
      <c r="E12" s="23"/>
      <c r="F12" s="29"/>
      <c r="G12" s="29"/>
    </row>
    <row r="13" spans="1:12">
      <c r="A13" s="41"/>
      <c r="C13" s="2"/>
      <c r="D13" s="26"/>
      <c r="E13" s="27"/>
      <c r="F13" s="27"/>
      <c r="G13" s="27"/>
    </row>
    <row r="15" spans="1:12">
      <c r="I15" s="51" t="s">
        <v>68</v>
      </c>
      <c r="J15" s="51">
        <v>817</v>
      </c>
    </row>
    <row r="16" spans="1:12">
      <c r="I16" s="51" t="s">
        <v>70</v>
      </c>
      <c r="J16" s="51">
        <v>141</v>
      </c>
    </row>
    <row r="17" spans="7:10">
      <c r="I17" s="51" t="s">
        <v>5</v>
      </c>
      <c r="J17" s="51">
        <v>85</v>
      </c>
    </row>
    <row r="18" spans="7:10">
      <c r="I18" s="51" t="s">
        <v>10</v>
      </c>
      <c r="J18" s="51">
        <v>55</v>
      </c>
    </row>
    <row r="19" spans="7:10">
      <c r="I19" s="38"/>
      <c r="J19" s="38"/>
    </row>
    <row r="20" spans="7:10">
      <c r="I20" s="38"/>
      <c r="J20" s="38"/>
    </row>
    <row r="21" spans="7:10">
      <c r="I21" s="38"/>
      <c r="J21" s="38"/>
    </row>
    <row r="22" spans="7:10" ht="31.5">
      <c r="G22" s="153"/>
      <c r="H22" s="198" t="s">
        <v>121</v>
      </c>
      <c r="I22" s="198" t="s">
        <v>182</v>
      </c>
      <c r="J22" s="50"/>
    </row>
    <row r="23" spans="7:10" ht="18">
      <c r="G23" s="153" t="s">
        <v>66</v>
      </c>
      <c r="H23" s="154">
        <v>85</v>
      </c>
      <c r="I23" s="154"/>
    </row>
    <row r="24" spans="7:10" ht="18">
      <c r="G24" s="153" t="s">
        <v>77</v>
      </c>
      <c r="H24" s="154">
        <v>537</v>
      </c>
      <c r="I24" s="154">
        <v>280</v>
      </c>
    </row>
    <row r="25" spans="7:10" ht="18">
      <c r="G25" s="153" t="s">
        <v>78</v>
      </c>
      <c r="H25" s="154"/>
      <c r="I25" s="154">
        <v>140.80000000000001</v>
      </c>
    </row>
    <row r="26" spans="7:10" ht="18">
      <c r="G26" s="153" t="s">
        <v>79</v>
      </c>
      <c r="H26" s="154">
        <v>50</v>
      </c>
      <c r="I26" s="154">
        <v>5</v>
      </c>
    </row>
    <row r="64" spans="9:9" ht="21">
      <c r="I64" s="28"/>
    </row>
  </sheetData>
  <mergeCells count="8">
    <mergeCell ref="A1:E1"/>
    <mergeCell ref="A2:E2"/>
    <mergeCell ref="A3:E3"/>
    <mergeCell ref="A10:A11"/>
    <mergeCell ref="B10:B11"/>
    <mergeCell ref="C10:C11"/>
    <mergeCell ref="D10:D11"/>
    <mergeCell ref="E10:E11"/>
  </mergeCells>
  <printOptions horizontalCentered="1"/>
  <pageMargins left="0.70866141732283505" right="0.70866141732283505" top="1.7322834645669301" bottom="0.74803149606299202" header="0.31496062992126" footer="0.31496062992126"/>
  <pageSetup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X33"/>
  <sheetViews>
    <sheetView rightToLeft="1" view="pageLayout" topLeftCell="A2" zoomScaleNormal="100" workbookViewId="0">
      <selection activeCell="A2" sqref="A2:H32"/>
    </sheetView>
  </sheetViews>
  <sheetFormatPr defaultRowHeight="15"/>
  <cols>
    <col min="1" max="1" width="18.28515625" customWidth="1"/>
    <col min="2" max="2" width="13.7109375" customWidth="1"/>
    <col min="3" max="3" width="10.5703125" customWidth="1"/>
    <col min="4" max="4" width="14.140625" customWidth="1"/>
    <col min="5" max="5" width="14.42578125" customWidth="1"/>
    <col min="6" max="6" width="13.140625" customWidth="1"/>
    <col min="7" max="7" width="10.5703125" hidden="1" customWidth="1"/>
    <col min="8" max="8" width="18.5703125" customWidth="1"/>
    <col min="9" max="14" width="9.28515625" customWidth="1"/>
    <col min="19" max="19" width="15.28515625" bestFit="1" customWidth="1"/>
    <col min="262" max="263" width="20.5703125" customWidth="1"/>
    <col min="264" max="264" width="20.28515625" customWidth="1"/>
    <col min="265" max="265" width="20.5703125" customWidth="1"/>
    <col min="266" max="266" width="9.28515625" customWidth="1"/>
    <col min="270" max="270" width="12.42578125" customWidth="1"/>
    <col min="271" max="271" width="12.140625" customWidth="1"/>
    <col min="518" max="519" width="20.5703125" customWidth="1"/>
    <col min="520" max="520" width="20.28515625" customWidth="1"/>
    <col min="521" max="521" width="20.5703125" customWidth="1"/>
    <col min="522" max="522" width="9.28515625" customWidth="1"/>
    <col min="526" max="526" width="12.42578125" customWidth="1"/>
    <col min="527" max="527" width="12.140625" customWidth="1"/>
    <col min="774" max="775" width="20.5703125" customWidth="1"/>
    <col min="776" max="776" width="20.28515625" customWidth="1"/>
    <col min="777" max="777" width="20.5703125" customWidth="1"/>
    <col min="778" max="778" width="9.28515625" customWidth="1"/>
    <col min="782" max="782" width="12.42578125" customWidth="1"/>
    <col min="783" max="783" width="12.140625" customWidth="1"/>
    <col min="1030" max="1031" width="20.5703125" customWidth="1"/>
    <col min="1032" max="1032" width="20.28515625" customWidth="1"/>
    <col min="1033" max="1033" width="20.5703125" customWidth="1"/>
    <col min="1034" max="1034" width="9.28515625" customWidth="1"/>
    <col min="1038" max="1038" width="12.42578125" customWidth="1"/>
    <col min="1039" max="1039" width="12.140625" customWidth="1"/>
    <col min="1286" max="1287" width="20.5703125" customWidth="1"/>
    <col min="1288" max="1288" width="20.28515625" customWidth="1"/>
    <col min="1289" max="1289" width="20.5703125" customWidth="1"/>
    <col min="1290" max="1290" width="9.28515625" customWidth="1"/>
    <col min="1294" max="1294" width="12.42578125" customWidth="1"/>
    <col min="1295" max="1295" width="12.140625" customWidth="1"/>
    <col min="1542" max="1543" width="20.5703125" customWidth="1"/>
    <col min="1544" max="1544" width="20.28515625" customWidth="1"/>
    <col min="1545" max="1545" width="20.5703125" customWidth="1"/>
    <col min="1546" max="1546" width="9.28515625" customWidth="1"/>
    <col min="1550" max="1550" width="12.42578125" customWidth="1"/>
    <col min="1551" max="1551" width="12.140625" customWidth="1"/>
    <col min="1798" max="1799" width="20.5703125" customWidth="1"/>
    <col min="1800" max="1800" width="20.28515625" customWidth="1"/>
    <col min="1801" max="1801" width="20.5703125" customWidth="1"/>
    <col min="1802" max="1802" width="9.28515625" customWidth="1"/>
    <col min="1806" max="1806" width="12.42578125" customWidth="1"/>
    <col min="1807" max="1807" width="12.140625" customWidth="1"/>
    <col min="2054" max="2055" width="20.5703125" customWidth="1"/>
    <col min="2056" max="2056" width="20.28515625" customWidth="1"/>
    <col min="2057" max="2057" width="20.5703125" customWidth="1"/>
    <col min="2058" max="2058" width="9.28515625" customWidth="1"/>
    <col min="2062" max="2062" width="12.42578125" customWidth="1"/>
    <col min="2063" max="2063" width="12.140625" customWidth="1"/>
    <col min="2310" max="2311" width="20.5703125" customWidth="1"/>
    <col min="2312" max="2312" width="20.28515625" customWidth="1"/>
    <col min="2313" max="2313" width="20.5703125" customWidth="1"/>
    <col min="2314" max="2314" width="9.28515625" customWidth="1"/>
    <col min="2318" max="2318" width="12.42578125" customWidth="1"/>
    <col min="2319" max="2319" width="12.140625" customWidth="1"/>
    <col min="2566" max="2567" width="20.5703125" customWidth="1"/>
    <col min="2568" max="2568" width="20.28515625" customWidth="1"/>
    <col min="2569" max="2569" width="20.5703125" customWidth="1"/>
    <col min="2570" max="2570" width="9.28515625" customWidth="1"/>
    <col min="2574" max="2574" width="12.42578125" customWidth="1"/>
    <col min="2575" max="2575" width="12.140625" customWidth="1"/>
    <col min="2822" max="2823" width="20.5703125" customWidth="1"/>
    <col min="2824" max="2824" width="20.28515625" customWidth="1"/>
    <col min="2825" max="2825" width="20.5703125" customWidth="1"/>
    <col min="2826" max="2826" width="9.28515625" customWidth="1"/>
    <col min="2830" max="2830" width="12.42578125" customWidth="1"/>
    <col min="2831" max="2831" width="12.140625" customWidth="1"/>
    <col min="3078" max="3079" width="20.5703125" customWidth="1"/>
    <col min="3080" max="3080" width="20.28515625" customWidth="1"/>
    <col min="3081" max="3081" width="20.5703125" customWidth="1"/>
    <col min="3082" max="3082" width="9.28515625" customWidth="1"/>
    <col min="3086" max="3086" width="12.42578125" customWidth="1"/>
    <col min="3087" max="3087" width="12.140625" customWidth="1"/>
    <col min="3334" max="3335" width="20.5703125" customWidth="1"/>
    <col min="3336" max="3336" width="20.28515625" customWidth="1"/>
    <col min="3337" max="3337" width="20.5703125" customWidth="1"/>
    <col min="3338" max="3338" width="9.28515625" customWidth="1"/>
    <col min="3342" max="3342" width="12.42578125" customWidth="1"/>
    <col min="3343" max="3343" width="12.140625" customWidth="1"/>
    <col min="3590" max="3591" width="20.5703125" customWidth="1"/>
    <col min="3592" max="3592" width="20.28515625" customWidth="1"/>
    <col min="3593" max="3593" width="20.5703125" customWidth="1"/>
    <col min="3594" max="3594" width="9.28515625" customWidth="1"/>
    <col min="3598" max="3598" width="12.42578125" customWidth="1"/>
    <col min="3599" max="3599" width="12.140625" customWidth="1"/>
    <col min="3846" max="3847" width="20.5703125" customWidth="1"/>
    <col min="3848" max="3848" width="20.28515625" customWidth="1"/>
    <col min="3849" max="3849" width="20.5703125" customWidth="1"/>
    <col min="3850" max="3850" width="9.28515625" customWidth="1"/>
    <col min="3854" max="3854" width="12.42578125" customWidth="1"/>
    <col min="3855" max="3855" width="12.140625" customWidth="1"/>
    <col min="4102" max="4103" width="20.5703125" customWidth="1"/>
    <col min="4104" max="4104" width="20.28515625" customWidth="1"/>
    <col min="4105" max="4105" width="20.5703125" customWidth="1"/>
    <col min="4106" max="4106" width="9.28515625" customWidth="1"/>
    <col min="4110" max="4110" width="12.42578125" customWidth="1"/>
    <col min="4111" max="4111" width="12.140625" customWidth="1"/>
    <col min="4358" max="4359" width="20.5703125" customWidth="1"/>
    <col min="4360" max="4360" width="20.28515625" customWidth="1"/>
    <col min="4361" max="4361" width="20.5703125" customWidth="1"/>
    <col min="4362" max="4362" width="9.28515625" customWidth="1"/>
    <col min="4366" max="4366" width="12.42578125" customWidth="1"/>
    <col min="4367" max="4367" width="12.140625" customWidth="1"/>
    <col min="4614" max="4615" width="20.5703125" customWidth="1"/>
    <col min="4616" max="4616" width="20.28515625" customWidth="1"/>
    <col min="4617" max="4617" width="20.5703125" customWidth="1"/>
    <col min="4618" max="4618" width="9.28515625" customWidth="1"/>
    <col min="4622" max="4622" width="12.42578125" customWidth="1"/>
    <col min="4623" max="4623" width="12.140625" customWidth="1"/>
    <col min="4870" max="4871" width="20.5703125" customWidth="1"/>
    <col min="4872" max="4872" width="20.28515625" customWidth="1"/>
    <col min="4873" max="4873" width="20.5703125" customWidth="1"/>
    <col min="4874" max="4874" width="9.28515625" customWidth="1"/>
    <col min="4878" max="4878" width="12.42578125" customWidth="1"/>
    <col min="4879" max="4879" width="12.140625" customWidth="1"/>
    <col min="5126" max="5127" width="20.5703125" customWidth="1"/>
    <col min="5128" max="5128" width="20.28515625" customWidth="1"/>
    <col min="5129" max="5129" width="20.5703125" customWidth="1"/>
    <col min="5130" max="5130" width="9.28515625" customWidth="1"/>
    <col min="5134" max="5134" width="12.42578125" customWidth="1"/>
    <col min="5135" max="5135" width="12.140625" customWidth="1"/>
    <col min="5382" max="5383" width="20.5703125" customWidth="1"/>
    <col min="5384" max="5384" width="20.28515625" customWidth="1"/>
    <col min="5385" max="5385" width="20.5703125" customWidth="1"/>
    <col min="5386" max="5386" width="9.28515625" customWidth="1"/>
    <col min="5390" max="5390" width="12.42578125" customWidth="1"/>
    <col min="5391" max="5391" width="12.140625" customWidth="1"/>
    <col min="5638" max="5639" width="20.5703125" customWidth="1"/>
    <col min="5640" max="5640" width="20.28515625" customWidth="1"/>
    <col min="5641" max="5641" width="20.5703125" customWidth="1"/>
    <col min="5642" max="5642" width="9.28515625" customWidth="1"/>
    <col min="5646" max="5646" width="12.42578125" customWidth="1"/>
    <col min="5647" max="5647" width="12.140625" customWidth="1"/>
    <col min="5894" max="5895" width="20.5703125" customWidth="1"/>
    <col min="5896" max="5896" width="20.28515625" customWidth="1"/>
    <col min="5897" max="5897" width="20.5703125" customWidth="1"/>
    <col min="5898" max="5898" width="9.28515625" customWidth="1"/>
    <col min="5902" max="5902" width="12.42578125" customWidth="1"/>
    <col min="5903" max="5903" width="12.140625" customWidth="1"/>
    <col min="6150" max="6151" width="20.5703125" customWidth="1"/>
    <col min="6152" max="6152" width="20.28515625" customWidth="1"/>
    <col min="6153" max="6153" width="20.5703125" customWidth="1"/>
    <col min="6154" max="6154" width="9.28515625" customWidth="1"/>
    <col min="6158" max="6158" width="12.42578125" customWidth="1"/>
    <col min="6159" max="6159" width="12.140625" customWidth="1"/>
    <col min="6406" max="6407" width="20.5703125" customWidth="1"/>
    <col min="6408" max="6408" width="20.28515625" customWidth="1"/>
    <col min="6409" max="6409" width="20.5703125" customWidth="1"/>
    <col min="6410" max="6410" width="9.28515625" customWidth="1"/>
    <col min="6414" max="6414" width="12.42578125" customWidth="1"/>
    <col min="6415" max="6415" width="12.140625" customWidth="1"/>
    <col min="6662" max="6663" width="20.5703125" customWidth="1"/>
    <col min="6664" max="6664" width="20.28515625" customWidth="1"/>
    <col min="6665" max="6665" width="20.5703125" customWidth="1"/>
    <col min="6666" max="6666" width="9.28515625" customWidth="1"/>
    <col min="6670" max="6670" width="12.42578125" customWidth="1"/>
    <col min="6671" max="6671" width="12.140625" customWidth="1"/>
    <col min="6918" max="6919" width="20.5703125" customWidth="1"/>
    <col min="6920" max="6920" width="20.28515625" customWidth="1"/>
    <col min="6921" max="6921" width="20.5703125" customWidth="1"/>
    <col min="6922" max="6922" width="9.28515625" customWidth="1"/>
    <col min="6926" max="6926" width="12.42578125" customWidth="1"/>
    <col min="6927" max="6927" width="12.140625" customWidth="1"/>
    <col min="7174" max="7175" width="20.5703125" customWidth="1"/>
    <col min="7176" max="7176" width="20.28515625" customWidth="1"/>
    <col min="7177" max="7177" width="20.5703125" customWidth="1"/>
    <col min="7178" max="7178" width="9.28515625" customWidth="1"/>
    <col min="7182" max="7182" width="12.42578125" customWidth="1"/>
    <col min="7183" max="7183" width="12.140625" customWidth="1"/>
    <col min="7430" max="7431" width="20.5703125" customWidth="1"/>
    <col min="7432" max="7432" width="20.28515625" customWidth="1"/>
    <col min="7433" max="7433" width="20.5703125" customWidth="1"/>
    <col min="7434" max="7434" width="9.28515625" customWidth="1"/>
    <col min="7438" max="7438" width="12.42578125" customWidth="1"/>
    <col min="7439" max="7439" width="12.140625" customWidth="1"/>
    <col min="7686" max="7687" width="20.5703125" customWidth="1"/>
    <col min="7688" max="7688" width="20.28515625" customWidth="1"/>
    <col min="7689" max="7689" width="20.5703125" customWidth="1"/>
    <col min="7690" max="7690" width="9.28515625" customWidth="1"/>
    <col min="7694" max="7694" width="12.42578125" customWidth="1"/>
    <col min="7695" max="7695" width="12.140625" customWidth="1"/>
    <col min="7942" max="7943" width="20.5703125" customWidth="1"/>
    <col min="7944" max="7944" width="20.28515625" customWidth="1"/>
    <col min="7945" max="7945" width="20.5703125" customWidth="1"/>
    <col min="7946" max="7946" width="9.28515625" customWidth="1"/>
    <col min="7950" max="7950" width="12.42578125" customWidth="1"/>
    <col min="7951" max="7951" width="12.140625" customWidth="1"/>
    <col min="8198" max="8199" width="20.5703125" customWidth="1"/>
    <col min="8200" max="8200" width="20.28515625" customWidth="1"/>
    <col min="8201" max="8201" width="20.5703125" customWidth="1"/>
    <col min="8202" max="8202" width="9.28515625" customWidth="1"/>
    <col min="8206" max="8206" width="12.42578125" customWidth="1"/>
    <col min="8207" max="8207" width="12.140625" customWidth="1"/>
    <col min="8454" max="8455" width="20.5703125" customWidth="1"/>
    <col min="8456" max="8456" width="20.28515625" customWidth="1"/>
    <col min="8457" max="8457" width="20.5703125" customWidth="1"/>
    <col min="8458" max="8458" width="9.28515625" customWidth="1"/>
    <col min="8462" max="8462" width="12.42578125" customWidth="1"/>
    <col min="8463" max="8463" width="12.140625" customWidth="1"/>
    <col min="8710" max="8711" width="20.5703125" customWidth="1"/>
    <col min="8712" max="8712" width="20.28515625" customWidth="1"/>
    <col min="8713" max="8713" width="20.5703125" customWidth="1"/>
    <col min="8714" max="8714" width="9.28515625" customWidth="1"/>
    <col min="8718" max="8718" width="12.42578125" customWidth="1"/>
    <col min="8719" max="8719" width="12.140625" customWidth="1"/>
    <col min="8966" max="8967" width="20.5703125" customWidth="1"/>
    <col min="8968" max="8968" width="20.28515625" customWidth="1"/>
    <col min="8969" max="8969" width="20.5703125" customWidth="1"/>
    <col min="8970" max="8970" width="9.28515625" customWidth="1"/>
    <col min="8974" max="8974" width="12.42578125" customWidth="1"/>
    <col min="8975" max="8975" width="12.140625" customWidth="1"/>
    <col min="9222" max="9223" width="20.5703125" customWidth="1"/>
    <col min="9224" max="9224" width="20.28515625" customWidth="1"/>
    <col min="9225" max="9225" width="20.5703125" customWidth="1"/>
    <col min="9226" max="9226" width="9.28515625" customWidth="1"/>
    <col min="9230" max="9230" width="12.42578125" customWidth="1"/>
    <col min="9231" max="9231" width="12.140625" customWidth="1"/>
    <col min="9478" max="9479" width="20.5703125" customWidth="1"/>
    <col min="9480" max="9480" width="20.28515625" customWidth="1"/>
    <col min="9481" max="9481" width="20.5703125" customWidth="1"/>
    <col min="9482" max="9482" width="9.28515625" customWidth="1"/>
    <col min="9486" max="9486" width="12.42578125" customWidth="1"/>
    <col min="9487" max="9487" width="12.140625" customWidth="1"/>
    <col min="9734" max="9735" width="20.5703125" customWidth="1"/>
    <col min="9736" max="9736" width="20.28515625" customWidth="1"/>
    <col min="9737" max="9737" width="20.5703125" customWidth="1"/>
    <col min="9738" max="9738" width="9.28515625" customWidth="1"/>
    <col min="9742" max="9742" width="12.42578125" customWidth="1"/>
    <col min="9743" max="9743" width="12.140625" customWidth="1"/>
    <col min="9990" max="9991" width="20.5703125" customWidth="1"/>
    <col min="9992" max="9992" width="20.28515625" customWidth="1"/>
    <col min="9993" max="9993" width="20.5703125" customWidth="1"/>
    <col min="9994" max="9994" width="9.28515625" customWidth="1"/>
    <col min="9998" max="9998" width="12.42578125" customWidth="1"/>
    <col min="9999" max="9999" width="12.140625" customWidth="1"/>
    <col min="10246" max="10247" width="20.5703125" customWidth="1"/>
    <col min="10248" max="10248" width="20.28515625" customWidth="1"/>
    <col min="10249" max="10249" width="20.5703125" customWidth="1"/>
    <col min="10250" max="10250" width="9.28515625" customWidth="1"/>
    <col min="10254" max="10254" width="12.42578125" customWidth="1"/>
    <col min="10255" max="10255" width="12.140625" customWidth="1"/>
    <col min="10502" max="10503" width="20.5703125" customWidth="1"/>
    <col min="10504" max="10504" width="20.28515625" customWidth="1"/>
    <col min="10505" max="10505" width="20.5703125" customWidth="1"/>
    <col min="10506" max="10506" width="9.28515625" customWidth="1"/>
    <col min="10510" max="10510" width="12.42578125" customWidth="1"/>
    <col min="10511" max="10511" width="12.140625" customWidth="1"/>
    <col min="10758" max="10759" width="20.5703125" customWidth="1"/>
    <col min="10760" max="10760" width="20.28515625" customWidth="1"/>
    <col min="10761" max="10761" width="20.5703125" customWidth="1"/>
    <col min="10762" max="10762" width="9.28515625" customWidth="1"/>
    <col min="10766" max="10766" width="12.42578125" customWidth="1"/>
    <col min="10767" max="10767" width="12.140625" customWidth="1"/>
    <col min="11014" max="11015" width="20.5703125" customWidth="1"/>
    <col min="11016" max="11016" width="20.28515625" customWidth="1"/>
    <col min="11017" max="11017" width="20.5703125" customWidth="1"/>
    <col min="11018" max="11018" width="9.28515625" customWidth="1"/>
    <col min="11022" max="11022" width="12.42578125" customWidth="1"/>
    <col min="11023" max="11023" width="12.140625" customWidth="1"/>
    <col min="11270" max="11271" width="20.5703125" customWidth="1"/>
    <col min="11272" max="11272" width="20.28515625" customWidth="1"/>
    <col min="11273" max="11273" width="20.5703125" customWidth="1"/>
    <col min="11274" max="11274" width="9.28515625" customWidth="1"/>
    <col min="11278" max="11278" width="12.42578125" customWidth="1"/>
    <col min="11279" max="11279" width="12.140625" customWidth="1"/>
    <col min="11526" max="11527" width="20.5703125" customWidth="1"/>
    <col min="11528" max="11528" width="20.28515625" customWidth="1"/>
    <col min="11529" max="11529" width="20.5703125" customWidth="1"/>
    <col min="11530" max="11530" width="9.28515625" customWidth="1"/>
    <col min="11534" max="11534" width="12.42578125" customWidth="1"/>
    <col min="11535" max="11535" width="12.140625" customWidth="1"/>
    <col min="11782" max="11783" width="20.5703125" customWidth="1"/>
    <col min="11784" max="11784" width="20.28515625" customWidth="1"/>
    <col min="11785" max="11785" width="20.5703125" customWidth="1"/>
    <col min="11786" max="11786" width="9.28515625" customWidth="1"/>
    <col min="11790" max="11790" width="12.42578125" customWidth="1"/>
    <col min="11791" max="11791" width="12.140625" customWidth="1"/>
    <col min="12038" max="12039" width="20.5703125" customWidth="1"/>
    <col min="12040" max="12040" width="20.28515625" customWidth="1"/>
    <col min="12041" max="12041" width="20.5703125" customWidth="1"/>
    <col min="12042" max="12042" width="9.28515625" customWidth="1"/>
    <col min="12046" max="12046" width="12.42578125" customWidth="1"/>
    <col min="12047" max="12047" width="12.140625" customWidth="1"/>
    <col min="12294" max="12295" width="20.5703125" customWidth="1"/>
    <col min="12296" max="12296" width="20.28515625" customWidth="1"/>
    <col min="12297" max="12297" width="20.5703125" customWidth="1"/>
    <col min="12298" max="12298" width="9.28515625" customWidth="1"/>
    <col min="12302" max="12302" width="12.42578125" customWidth="1"/>
    <col min="12303" max="12303" width="12.140625" customWidth="1"/>
    <col min="12550" max="12551" width="20.5703125" customWidth="1"/>
    <col min="12552" max="12552" width="20.28515625" customWidth="1"/>
    <col min="12553" max="12553" width="20.5703125" customWidth="1"/>
    <col min="12554" max="12554" width="9.28515625" customWidth="1"/>
    <col min="12558" max="12558" width="12.42578125" customWidth="1"/>
    <col min="12559" max="12559" width="12.140625" customWidth="1"/>
    <col min="12806" max="12807" width="20.5703125" customWidth="1"/>
    <col min="12808" max="12808" width="20.28515625" customWidth="1"/>
    <col min="12809" max="12809" width="20.5703125" customWidth="1"/>
    <col min="12810" max="12810" width="9.28515625" customWidth="1"/>
    <col min="12814" max="12814" width="12.42578125" customWidth="1"/>
    <col min="12815" max="12815" width="12.140625" customWidth="1"/>
    <col min="13062" max="13063" width="20.5703125" customWidth="1"/>
    <col min="13064" max="13064" width="20.28515625" customWidth="1"/>
    <col min="13065" max="13065" width="20.5703125" customWidth="1"/>
    <col min="13066" max="13066" width="9.28515625" customWidth="1"/>
    <col min="13070" max="13070" width="12.42578125" customWidth="1"/>
    <col min="13071" max="13071" width="12.140625" customWidth="1"/>
    <col min="13318" max="13319" width="20.5703125" customWidth="1"/>
    <col min="13320" max="13320" width="20.28515625" customWidth="1"/>
    <col min="13321" max="13321" width="20.5703125" customWidth="1"/>
    <col min="13322" max="13322" width="9.28515625" customWidth="1"/>
    <col min="13326" max="13326" width="12.42578125" customWidth="1"/>
    <col min="13327" max="13327" width="12.140625" customWidth="1"/>
    <col min="13574" max="13575" width="20.5703125" customWidth="1"/>
    <col min="13576" max="13576" width="20.28515625" customWidth="1"/>
    <col min="13577" max="13577" width="20.5703125" customWidth="1"/>
    <col min="13578" max="13578" width="9.28515625" customWidth="1"/>
    <col min="13582" max="13582" width="12.42578125" customWidth="1"/>
    <col min="13583" max="13583" width="12.140625" customWidth="1"/>
    <col min="13830" max="13831" width="20.5703125" customWidth="1"/>
    <col min="13832" max="13832" width="20.28515625" customWidth="1"/>
    <col min="13833" max="13833" width="20.5703125" customWidth="1"/>
    <col min="13834" max="13834" width="9.28515625" customWidth="1"/>
    <col min="13838" max="13838" width="12.42578125" customWidth="1"/>
    <col min="13839" max="13839" width="12.140625" customWidth="1"/>
    <col min="14086" max="14087" width="20.5703125" customWidth="1"/>
    <col min="14088" max="14088" width="20.28515625" customWidth="1"/>
    <col min="14089" max="14089" width="20.5703125" customWidth="1"/>
    <col min="14090" max="14090" width="9.28515625" customWidth="1"/>
    <col min="14094" max="14094" width="12.42578125" customWidth="1"/>
    <col min="14095" max="14095" width="12.140625" customWidth="1"/>
    <col min="14342" max="14343" width="20.5703125" customWidth="1"/>
    <col min="14344" max="14344" width="20.28515625" customWidth="1"/>
    <col min="14345" max="14345" width="20.5703125" customWidth="1"/>
    <col min="14346" max="14346" width="9.28515625" customWidth="1"/>
    <col min="14350" max="14350" width="12.42578125" customWidth="1"/>
    <col min="14351" max="14351" width="12.140625" customWidth="1"/>
    <col min="14598" max="14599" width="20.5703125" customWidth="1"/>
    <col min="14600" max="14600" width="20.28515625" customWidth="1"/>
    <col min="14601" max="14601" width="20.5703125" customWidth="1"/>
    <col min="14602" max="14602" width="9.28515625" customWidth="1"/>
    <col min="14606" max="14606" width="12.42578125" customWidth="1"/>
    <col min="14607" max="14607" width="12.140625" customWidth="1"/>
    <col min="14854" max="14855" width="20.5703125" customWidth="1"/>
    <col min="14856" max="14856" width="20.28515625" customWidth="1"/>
    <col min="14857" max="14857" width="20.5703125" customWidth="1"/>
    <col min="14858" max="14858" width="9.28515625" customWidth="1"/>
    <col min="14862" max="14862" width="12.42578125" customWidth="1"/>
    <col min="14863" max="14863" width="12.140625" customWidth="1"/>
    <col min="15110" max="15111" width="20.5703125" customWidth="1"/>
    <col min="15112" max="15112" width="20.28515625" customWidth="1"/>
    <col min="15113" max="15113" width="20.5703125" customWidth="1"/>
    <col min="15114" max="15114" width="9.28515625" customWidth="1"/>
    <col min="15118" max="15118" width="12.42578125" customWidth="1"/>
    <col min="15119" max="15119" width="12.140625" customWidth="1"/>
    <col min="15366" max="15367" width="20.5703125" customWidth="1"/>
    <col min="15368" max="15368" width="20.28515625" customWidth="1"/>
    <col min="15369" max="15369" width="20.5703125" customWidth="1"/>
    <col min="15370" max="15370" width="9.28515625" customWidth="1"/>
    <col min="15374" max="15374" width="12.42578125" customWidth="1"/>
    <col min="15375" max="15375" width="12.140625" customWidth="1"/>
    <col min="15622" max="15623" width="20.5703125" customWidth="1"/>
    <col min="15624" max="15624" width="20.28515625" customWidth="1"/>
    <col min="15625" max="15625" width="20.5703125" customWidth="1"/>
    <col min="15626" max="15626" width="9.28515625" customWidth="1"/>
    <col min="15630" max="15630" width="12.42578125" customWidth="1"/>
    <col min="15631" max="15631" width="12.140625" customWidth="1"/>
    <col min="15878" max="15879" width="20.5703125" customWidth="1"/>
    <col min="15880" max="15880" width="20.28515625" customWidth="1"/>
    <col min="15881" max="15881" width="20.5703125" customWidth="1"/>
    <col min="15882" max="15882" width="9.28515625" customWidth="1"/>
    <col min="15886" max="15886" width="12.42578125" customWidth="1"/>
    <col min="15887" max="15887" width="12.140625" customWidth="1"/>
    <col min="16134" max="16135" width="20.5703125" customWidth="1"/>
    <col min="16136" max="16136" width="20.28515625" customWidth="1"/>
    <col min="16137" max="16137" width="20.5703125" customWidth="1"/>
    <col min="16138" max="16138" width="9.28515625" customWidth="1"/>
    <col min="16142" max="16142" width="12.42578125" customWidth="1"/>
    <col min="16143" max="16143" width="12.140625" customWidth="1"/>
  </cols>
  <sheetData>
    <row r="2" spans="1:24" ht="26.25">
      <c r="A2" s="119" t="s">
        <v>630</v>
      </c>
      <c r="B2" s="119"/>
      <c r="C2" s="119"/>
      <c r="D2" s="114"/>
      <c r="E2" s="114"/>
      <c r="F2" s="114"/>
      <c r="G2" s="114"/>
      <c r="H2" s="114" t="s">
        <v>135</v>
      </c>
      <c r="I2" s="31"/>
      <c r="J2" s="31"/>
      <c r="K2" s="31"/>
      <c r="L2" s="31"/>
      <c r="M2" s="31"/>
      <c r="N2" s="31"/>
    </row>
    <row r="3" spans="1:24" ht="17.25" customHeight="1">
      <c r="B3" s="37"/>
      <c r="C3" s="37"/>
      <c r="D3" s="37"/>
      <c r="E3" s="37"/>
      <c r="F3" s="37"/>
      <c r="G3" s="32"/>
      <c r="P3" s="504"/>
    </row>
    <row r="4" spans="1:24" ht="18">
      <c r="A4" s="431"/>
      <c r="B4" s="431"/>
      <c r="C4" s="431"/>
      <c r="D4" s="431"/>
      <c r="E4" s="431"/>
      <c r="F4" s="431"/>
      <c r="H4" s="432"/>
    </row>
    <row r="5" spans="1:24" ht="18">
      <c r="A5" s="431"/>
      <c r="B5" s="431"/>
      <c r="C5" s="431"/>
      <c r="D5" s="431"/>
      <c r="E5" s="431"/>
      <c r="F5" s="431"/>
      <c r="H5" s="432"/>
    </row>
    <row r="6" spans="1:24">
      <c r="A6" s="33"/>
      <c r="B6" s="33"/>
      <c r="C6" s="33"/>
      <c r="D6" s="33"/>
      <c r="E6" s="33"/>
      <c r="F6" s="33"/>
      <c r="G6" s="33"/>
      <c r="H6" s="34"/>
    </row>
    <row r="7" spans="1:24">
      <c r="A7" s="35"/>
      <c r="B7" s="35"/>
      <c r="C7" s="35"/>
      <c r="D7" s="35"/>
      <c r="E7" s="35"/>
      <c r="F7" s="35"/>
      <c r="G7" s="35"/>
      <c r="H7" s="35"/>
      <c r="S7" s="51"/>
      <c r="T7" s="51"/>
      <c r="U7" s="51"/>
      <c r="V7" s="51"/>
      <c r="W7" s="51"/>
      <c r="X7" s="51"/>
    </row>
    <row r="9" spans="1:24">
      <c r="F9">
        <v>103933</v>
      </c>
    </row>
    <row r="11" spans="1:24">
      <c r="T11" s="328"/>
    </row>
    <row r="14" spans="1:24">
      <c r="L14" s="50"/>
      <c r="M14" s="51"/>
      <c r="N14" s="51"/>
      <c r="O14" s="51"/>
      <c r="P14" s="51"/>
      <c r="Q14" s="51"/>
      <c r="R14" s="51"/>
    </row>
    <row r="15" spans="1:24" ht="18">
      <c r="L15" s="445"/>
      <c r="M15" s="505">
        <v>2013</v>
      </c>
      <c r="N15" s="505">
        <v>2014</v>
      </c>
      <c r="O15" s="505">
        <v>2015</v>
      </c>
      <c r="P15" s="505">
        <v>2016</v>
      </c>
      <c r="Q15" s="505">
        <v>2017</v>
      </c>
      <c r="R15" s="505">
        <v>2018</v>
      </c>
      <c r="S15" s="505">
        <v>2019</v>
      </c>
    </row>
    <row r="16" spans="1:24" ht="18.75">
      <c r="L16" s="506" t="s">
        <v>233</v>
      </c>
      <c r="M16" s="447">
        <v>30608</v>
      </c>
      <c r="N16" s="447">
        <v>29709</v>
      </c>
      <c r="O16" s="447">
        <v>41092</v>
      </c>
      <c r="P16" s="447">
        <v>50292</v>
      </c>
      <c r="Q16" s="447">
        <v>50004</v>
      </c>
      <c r="R16" s="447">
        <v>51994</v>
      </c>
      <c r="S16" s="447">
        <v>54305</v>
      </c>
    </row>
    <row r="17" spans="1:19">
      <c r="L17" s="38"/>
      <c r="M17" s="38"/>
      <c r="N17" s="38"/>
      <c r="O17" s="38"/>
      <c r="P17" s="38"/>
      <c r="Q17" s="38"/>
      <c r="R17" s="38"/>
      <c r="S17" s="38"/>
    </row>
    <row r="18" spans="1:19">
      <c r="L18" s="50"/>
      <c r="M18" s="50"/>
      <c r="N18" s="50"/>
      <c r="O18" s="50"/>
      <c r="P18" s="50"/>
    </row>
    <row r="30" spans="1:19">
      <c r="A30" s="200" t="s">
        <v>186</v>
      </c>
      <c r="H30" s="201" t="s">
        <v>187</v>
      </c>
    </row>
    <row r="33" spans="1:1">
      <c r="A33" s="37"/>
    </row>
  </sheetData>
  <printOptions horizontalCentered="1"/>
  <pageMargins left="0.70866141732283505" right="0.70866141732283505" top="1.7322834645669301" bottom="0.74803149606299202" header="0.31496062992126" footer="0.31496062992126"/>
  <pageSetup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colBreaks count="2" manualBreakCount="2">
    <brk id="8" max="1048575" man="1"/>
    <brk id="14" max="1048575" man="1"/>
  </colBreaks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2:AC186"/>
  <sheetViews>
    <sheetView rightToLeft="1" view="pageLayout" zoomScaleNormal="100" workbookViewId="0">
      <selection activeCell="A3" sqref="A3:L59"/>
    </sheetView>
  </sheetViews>
  <sheetFormatPr defaultRowHeight="15"/>
  <cols>
    <col min="1" max="1" width="14.85546875" customWidth="1"/>
    <col min="2" max="9" width="10.5703125" customWidth="1"/>
    <col min="10" max="10" width="11.28515625" customWidth="1"/>
    <col min="11" max="11" width="19.5703125" customWidth="1"/>
    <col min="15" max="15" width="15.140625" bestFit="1" customWidth="1"/>
    <col min="16" max="16" width="19.5703125" customWidth="1"/>
    <col min="20" max="20" width="9.28515625" customWidth="1"/>
  </cols>
  <sheetData>
    <row r="2" spans="1:29">
      <c r="A2" s="3"/>
      <c r="B2" s="4"/>
      <c r="C2" s="4"/>
      <c r="D2" s="4"/>
      <c r="E2" s="4"/>
      <c r="F2" s="4"/>
      <c r="G2" s="4"/>
      <c r="H2" s="4"/>
      <c r="I2" s="4"/>
      <c r="J2" s="4"/>
      <c r="K2" s="3"/>
    </row>
    <row r="3" spans="1:29" ht="28.5" customHeight="1">
      <c r="A3" s="784" t="s">
        <v>153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P3" s="376"/>
    </row>
    <row r="4" spans="1:29" ht="20.25" customHeight="1">
      <c r="A4" s="785">
        <v>2018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P4" s="149"/>
    </row>
    <row r="5" spans="1:29" ht="24.75" customHeight="1" thickBot="1">
      <c r="A5" s="786" t="s">
        <v>154</v>
      </c>
      <c r="B5" s="786"/>
      <c r="C5" s="786"/>
      <c r="D5" s="786"/>
      <c r="E5" s="786"/>
      <c r="F5" s="786"/>
      <c r="G5" s="786"/>
      <c r="H5" s="786"/>
      <c r="I5" s="786"/>
      <c r="J5" s="786"/>
      <c r="K5" s="786"/>
      <c r="P5" s="149"/>
    </row>
    <row r="6" spans="1:29" ht="21" customHeight="1" thickTop="1">
      <c r="A6" s="152" t="s">
        <v>251</v>
      </c>
      <c r="B6" s="101"/>
      <c r="C6" s="101"/>
      <c r="D6" s="101"/>
      <c r="E6" s="101"/>
      <c r="F6" s="101"/>
      <c r="G6" s="101"/>
      <c r="H6" s="101"/>
      <c r="I6" s="101"/>
      <c r="J6" s="101"/>
      <c r="K6" s="100" t="s">
        <v>134</v>
      </c>
      <c r="P6" s="149"/>
    </row>
    <row r="7" spans="1:29" ht="21.75" customHeight="1" thickBot="1">
      <c r="A7" s="125" t="s">
        <v>109</v>
      </c>
      <c r="B7" s="78"/>
      <c r="C7" s="78"/>
      <c r="D7" s="78"/>
      <c r="E7" s="78"/>
      <c r="F7" s="78"/>
      <c r="G7" s="78"/>
      <c r="H7" s="78"/>
      <c r="I7" s="78"/>
      <c r="J7" s="78"/>
      <c r="K7" s="123" t="s">
        <v>218</v>
      </c>
      <c r="N7" s="51"/>
      <c r="P7" s="149"/>
    </row>
    <row r="8" spans="1:29" ht="72" customHeight="1" thickTop="1" thickBot="1">
      <c r="A8" s="507"/>
      <c r="B8" s="508" t="s">
        <v>63</v>
      </c>
      <c r="C8" s="509" t="s">
        <v>64</v>
      </c>
      <c r="D8" s="509" t="s">
        <v>93</v>
      </c>
      <c r="E8" s="508" t="s">
        <v>65</v>
      </c>
      <c r="F8" s="509" t="s">
        <v>59</v>
      </c>
      <c r="G8" s="509" t="s">
        <v>60</v>
      </c>
      <c r="H8" s="509" t="s">
        <v>631</v>
      </c>
      <c r="I8" s="509" t="s">
        <v>61</v>
      </c>
      <c r="J8" s="509" t="s">
        <v>62</v>
      </c>
      <c r="K8" s="510"/>
      <c r="N8" s="51"/>
      <c r="P8" s="149"/>
      <c r="T8" s="511"/>
    </row>
    <row r="9" spans="1:29" ht="39.75" customHeight="1" thickTop="1" thickBot="1">
      <c r="A9" s="512" t="s">
        <v>214</v>
      </c>
      <c r="B9" s="513">
        <v>560</v>
      </c>
      <c r="C9" s="513">
        <v>9843</v>
      </c>
      <c r="D9" s="513">
        <v>2510</v>
      </c>
      <c r="E9" s="513">
        <v>11394</v>
      </c>
      <c r="F9" s="513">
        <v>9784</v>
      </c>
      <c r="G9" s="513">
        <v>8103</v>
      </c>
      <c r="H9" s="513">
        <v>453</v>
      </c>
      <c r="I9" s="513">
        <v>624</v>
      </c>
      <c r="J9" s="514">
        <f>SUM(B9:I9)</f>
        <v>43271</v>
      </c>
      <c r="K9" s="515" t="s">
        <v>215</v>
      </c>
      <c r="N9" s="50"/>
      <c r="O9" s="154">
        <v>1038</v>
      </c>
      <c r="P9" s="516" t="s">
        <v>253</v>
      </c>
      <c r="Q9" s="517"/>
    </row>
    <row r="10" spans="1:29" ht="30.75" customHeight="1" thickTop="1" thickBot="1">
      <c r="A10" s="518" t="s">
        <v>176</v>
      </c>
      <c r="B10" s="513">
        <v>269</v>
      </c>
      <c r="C10" s="513">
        <v>1560</v>
      </c>
      <c r="D10" s="513">
        <v>1068</v>
      </c>
      <c r="E10" s="513">
        <v>1537</v>
      </c>
      <c r="F10" s="513">
        <v>378</v>
      </c>
      <c r="G10" s="513">
        <v>41</v>
      </c>
      <c r="H10" s="513">
        <v>125</v>
      </c>
      <c r="I10" s="513">
        <v>708</v>
      </c>
      <c r="J10" s="514">
        <f>SUM(B10:I10)</f>
        <v>5686</v>
      </c>
      <c r="K10" s="288" t="s">
        <v>177</v>
      </c>
      <c r="N10" s="50"/>
      <c r="O10" s="154">
        <v>11407</v>
      </c>
      <c r="P10" s="516" t="s">
        <v>254</v>
      </c>
      <c r="Q10" s="519"/>
      <c r="S10" s="51"/>
      <c r="T10" s="51"/>
      <c r="U10" s="51"/>
      <c r="V10" s="51"/>
      <c r="W10" s="51"/>
      <c r="X10" s="51"/>
      <c r="Y10" s="51"/>
      <c r="Z10" s="51"/>
      <c r="AA10" s="38"/>
      <c r="AB10" s="38"/>
    </row>
    <row r="11" spans="1:29" ht="31.5" customHeight="1" thickTop="1" thickBot="1">
      <c r="A11" s="520" t="s">
        <v>94</v>
      </c>
      <c r="B11" s="521">
        <v>0.32</v>
      </c>
      <c r="C11" s="513">
        <v>560</v>
      </c>
      <c r="D11" s="522">
        <v>0</v>
      </c>
      <c r="E11" s="522">
        <v>0</v>
      </c>
      <c r="F11" s="513">
        <v>766</v>
      </c>
      <c r="G11" s="513">
        <v>1709</v>
      </c>
      <c r="H11" s="513">
        <v>0</v>
      </c>
      <c r="I11" s="522">
        <v>0</v>
      </c>
      <c r="J11" s="514">
        <v>3036</v>
      </c>
      <c r="K11" s="288" t="s">
        <v>157</v>
      </c>
      <c r="N11" s="50"/>
      <c r="O11" s="154">
        <v>3819</v>
      </c>
      <c r="P11" s="523" t="s">
        <v>255</v>
      </c>
      <c r="Q11" s="519"/>
      <c r="R11" s="51"/>
      <c r="S11" s="504"/>
      <c r="T11" s="524"/>
      <c r="U11" s="524"/>
      <c r="V11" s="524"/>
      <c r="W11" s="525" t="s">
        <v>632</v>
      </c>
      <c r="X11" s="524" t="s">
        <v>59</v>
      </c>
      <c r="Y11" s="524" t="s">
        <v>60</v>
      </c>
      <c r="Z11" s="526" t="s">
        <v>633</v>
      </c>
      <c r="AA11" s="526"/>
      <c r="AB11" s="504"/>
      <c r="AC11" s="52"/>
    </row>
    <row r="12" spans="1:29" ht="31.5" customHeight="1" thickTop="1" thickBot="1">
      <c r="A12" s="518" t="s">
        <v>0</v>
      </c>
      <c r="B12" s="513">
        <f t="shared" ref="B12:I12" si="0">SUM(B9:B11)</f>
        <v>829.32</v>
      </c>
      <c r="C12" s="513">
        <f t="shared" si="0"/>
        <v>11963</v>
      </c>
      <c r="D12" s="513">
        <f t="shared" si="0"/>
        <v>3578</v>
      </c>
      <c r="E12" s="513">
        <f t="shared" si="0"/>
        <v>12931</v>
      </c>
      <c r="F12" s="513">
        <f t="shared" si="0"/>
        <v>10928</v>
      </c>
      <c r="G12" s="513">
        <f t="shared" si="0"/>
        <v>9853</v>
      </c>
      <c r="H12" s="513">
        <f t="shared" si="0"/>
        <v>578</v>
      </c>
      <c r="I12" s="513">
        <f t="shared" si="0"/>
        <v>1332</v>
      </c>
      <c r="J12" s="513">
        <f>SUM(B12:I12)</f>
        <v>51992.32</v>
      </c>
      <c r="K12" s="288" t="s">
        <v>1</v>
      </c>
      <c r="N12" s="50"/>
      <c r="O12" s="154">
        <v>12399</v>
      </c>
      <c r="P12" s="523" t="s">
        <v>256</v>
      </c>
      <c r="Q12" s="519"/>
      <c r="R12" s="51"/>
      <c r="S12" s="504"/>
      <c r="T12" s="524"/>
      <c r="U12" s="524"/>
      <c r="V12" s="524"/>
      <c r="W12" s="525"/>
      <c r="X12" s="524"/>
      <c r="Y12" s="524"/>
      <c r="Z12" s="526"/>
      <c r="AA12" s="526"/>
      <c r="AB12" s="504"/>
      <c r="AC12" s="52"/>
    </row>
    <row r="13" spans="1:29" ht="23.25" customHeight="1" thickTop="1">
      <c r="A13" s="527"/>
      <c r="B13" s="528"/>
      <c r="C13" s="787"/>
      <c r="D13" s="787"/>
      <c r="E13" s="787"/>
      <c r="F13" s="787"/>
      <c r="G13" s="787"/>
      <c r="H13" s="529"/>
      <c r="I13" s="787"/>
      <c r="J13" s="530"/>
      <c r="K13" s="531"/>
      <c r="N13" s="50"/>
      <c r="O13" s="154">
        <v>10427</v>
      </c>
      <c r="P13" s="532" t="s">
        <v>258</v>
      </c>
      <c r="Q13" s="519"/>
      <c r="R13" s="51"/>
      <c r="S13" s="783"/>
      <c r="T13" s="778"/>
      <c r="U13" s="778"/>
      <c r="V13" s="778"/>
      <c r="W13" s="778">
        <v>8919</v>
      </c>
      <c r="X13" s="778">
        <v>6029</v>
      </c>
      <c r="Y13" s="778">
        <v>2793</v>
      </c>
      <c r="Z13" s="779">
        <v>674</v>
      </c>
      <c r="AA13" s="780"/>
      <c r="AB13" s="781" t="s">
        <v>1</v>
      </c>
      <c r="AC13" s="52"/>
    </row>
    <row r="14" spans="1:29" ht="23.25" customHeight="1">
      <c r="A14" s="533"/>
      <c r="B14" s="99"/>
      <c r="C14" s="788"/>
      <c r="D14" s="788"/>
      <c r="E14" s="788"/>
      <c r="F14" s="788"/>
      <c r="G14" s="788"/>
      <c r="H14" s="374"/>
      <c r="I14" s="788"/>
      <c r="J14" s="99"/>
      <c r="K14" s="533"/>
      <c r="O14" s="534">
        <v>9608</v>
      </c>
      <c r="P14" s="535" t="s">
        <v>257</v>
      </c>
      <c r="Q14" s="519"/>
      <c r="R14" s="51"/>
      <c r="S14" s="783"/>
      <c r="T14" s="778"/>
      <c r="U14" s="778"/>
      <c r="V14" s="778"/>
      <c r="W14" s="778"/>
      <c r="X14" s="778"/>
      <c r="Y14" s="778"/>
      <c r="Z14" s="779"/>
      <c r="AA14" s="780"/>
      <c r="AB14" s="781"/>
      <c r="AC14" s="52"/>
    </row>
    <row r="15" spans="1:29" ht="23.25" customHeight="1">
      <c r="A15" s="80"/>
      <c r="B15" s="68"/>
      <c r="C15" s="68"/>
      <c r="D15" s="72"/>
      <c r="E15" s="68"/>
      <c r="F15" s="68"/>
      <c r="G15" s="68"/>
      <c r="H15" s="68"/>
      <c r="I15" s="68"/>
      <c r="J15" s="68"/>
      <c r="K15" s="81"/>
      <c r="O15" s="154">
        <v>1306</v>
      </c>
      <c r="P15" s="535" t="s">
        <v>634</v>
      </c>
      <c r="Q15" s="519"/>
      <c r="S15" s="51"/>
      <c r="T15" s="51"/>
      <c r="U15" s="51"/>
      <c r="V15" s="51"/>
      <c r="W15" s="51"/>
      <c r="X15" s="51"/>
      <c r="Y15" s="51"/>
      <c r="Z15" s="51"/>
      <c r="AA15" s="38"/>
      <c r="AB15" s="38"/>
    </row>
    <row r="16" spans="1:29">
      <c r="A16" s="71"/>
      <c r="B16" s="68"/>
      <c r="C16" s="68"/>
      <c r="D16" s="68"/>
      <c r="E16" s="68"/>
      <c r="F16" s="68"/>
      <c r="G16" s="68"/>
      <c r="H16" s="68"/>
      <c r="I16" s="68"/>
      <c r="J16" s="68"/>
      <c r="K16" s="73"/>
      <c r="O16" s="439"/>
      <c r="P16" s="536"/>
      <c r="Q16" s="519"/>
      <c r="S16" s="51"/>
      <c r="T16" s="51"/>
      <c r="U16" s="51"/>
      <c r="V16" s="51"/>
      <c r="W16" s="51"/>
      <c r="X16" s="51"/>
      <c r="Y16" s="51"/>
      <c r="Z16" s="51"/>
    </row>
    <row r="17" spans="1:19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O17" s="410"/>
      <c r="P17" s="149"/>
      <c r="Q17" s="519"/>
    </row>
    <row r="18" spans="1:19">
      <c r="O18" s="328"/>
      <c r="P18" s="149"/>
      <c r="Q18" s="519"/>
    </row>
    <row r="19" spans="1:19">
      <c r="O19" s="328"/>
      <c r="P19" s="149"/>
      <c r="Q19" s="519"/>
    </row>
    <row r="20" spans="1:19">
      <c r="O20" s="328"/>
    </row>
    <row r="21" spans="1:19">
      <c r="P21" s="417"/>
    </row>
    <row r="22" spans="1:19">
      <c r="P22" s="782"/>
      <c r="Q22" s="782"/>
      <c r="R22" s="782"/>
      <c r="S22" s="782"/>
    </row>
    <row r="23" spans="1:19">
      <c r="Q23" s="376"/>
      <c r="R23" s="376"/>
      <c r="S23" s="376"/>
    </row>
    <row r="24" spans="1:19">
      <c r="Q24" s="149"/>
      <c r="S24" s="149"/>
    </row>
    <row r="25" spans="1:19">
      <c r="Q25" s="149"/>
      <c r="S25" s="149"/>
    </row>
    <row r="26" spans="1:19">
      <c r="Q26" s="149"/>
      <c r="S26" s="149"/>
    </row>
    <row r="27" spans="1:19">
      <c r="Q27" s="149"/>
      <c r="S27" s="149"/>
    </row>
    <row r="28" spans="1:19">
      <c r="Q28" s="149"/>
      <c r="S28" s="149"/>
    </row>
    <row r="29" spans="1:19">
      <c r="Q29" s="149"/>
      <c r="S29" s="149"/>
    </row>
    <row r="30" spans="1:19">
      <c r="Q30" s="149"/>
      <c r="S30" s="149"/>
    </row>
    <row r="31" spans="1:19">
      <c r="Q31" s="149"/>
      <c r="S31" s="149"/>
    </row>
    <row r="32" spans="1:19">
      <c r="Q32" s="149"/>
      <c r="S32" s="149"/>
    </row>
    <row r="33" spans="17:20">
      <c r="Q33" s="149"/>
      <c r="S33" s="149"/>
    </row>
    <row r="34" spans="17:20">
      <c r="Q34" s="149"/>
      <c r="S34" s="149"/>
    </row>
    <row r="35" spans="17:20">
      <c r="Q35" s="149"/>
      <c r="S35" s="149"/>
    </row>
    <row r="36" spans="17:20">
      <c r="Q36" s="149"/>
      <c r="S36" s="149"/>
    </row>
    <row r="37" spans="17:20">
      <c r="S37" s="417"/>
    </row>
    <row r="45" spans="17:20" ht="15" customHeight="1">
      <c r="T45" s="537"/>
    </row>
    <row r="112" spans="18:25" ht="76.5">
      <c r="R112" s="516" t="s">
        <v>73</v>
      </c>
      <c r="S112" s="516" t="s">
        <v>58</v>
      </c>
      <c r="T112" s="516" t="s">
        <v>635</v>
      </c>
      <c r="U112" s="511" t="s">
        <v>74</v>
      </c>
      <c r="V112" s="516" t="s">
        <v>59</v>
      </c>
      <c r="W112" s="516" t="s">
        <v>60</v>
      </c>
      <c r="X112" s="516" t="s">
        <v>61</v>
      </c>
      <c r="Y112" s="441"/>
    </row>
    <row r="113" spans="18:25" ht="18.75">
      <c r="R113" s="538">
        <v>407</v>
      </c>
      <c r="S113" s="538">
        <v>5454</v>
      </c>
      <c r="T113" s="538">
        <v>2491</v>
      </c>
      <c r="U113" s="538">
        <v>5684</v>
      </c>
      <c r="V113" s="538">
        <v>4241</v>
      </c>
      <c r="W113" s="538">
        <v>2040</v>
      </c>
      <c r="X113" s="539"/>
      <c r="Y113" s="441">
        <f>SUM(R113:X113)</f>
        <v>20317</v>
      </c>
    </row>
    <row r="114" spans="18:25">
      <c r="R114" s="52"/>
      <c r="S114" s="52"/>
      <c r="T114" s="52"/>
      <c r="U114" s="52"/>
      <c r="V114" s="52"/>
      <c r="W114" s="52"/>
      <c r="X114" s="52"/>
      <c r="Y114" s="441"/>
    </row>
    <row r="115" spans="18:25">
      <c r="R115" s="16"/>
      <c r="S115" s="16"/>
      <c r="T115" s="16"/>
      <c r="U115" s="16"/>
      <c r="V115" s="16"/>
      <c r="W115" s="16"/>
      <c r="X115" s="16"/>
      <c r="Y115" s="16"/>
    </row>
    <row r="116" spans="18:25">
      <c r="R116" s="16"/>
      <c r="S116" s="16"/>
      <c r="T116" s="16"/>
      <c r="U116" s="16"/>
      <c r="V116" s="16"/>
      <c r="W116" s="16"/>
      <c r="X116" s="16"/>
      <c r="Y116" s="16"/>
    </row>
    <row r="186" ht="50.1" customHeight="1"/>
  </sheetData>
  <mergeCells count="20">
    <mergeCell ref="A3:K3"/>
    <mergeCell ref="A4:K4"/>
    <mergeCell ref="A5:K5"/>
    <mergeCell ref="C13:C14"/>
    <mergeCell ref="D13:D14"/>
    <mergeCell ref="E13:E14"/>
    <mergeCell ref="F13:F14"/>
    <mergeCell ref="G13:G14"/>
    <mergeCell ref="I13:I14"/>
    <mergeCell ref="Y13:Y14"/>
    <mergeCell ref="Z13:Z14"/>
    <mergeCell ref="AA13:AA14"/>
    <mergeCell ref="AB13:AB14"/>
    <mergeCell ref="P22:S22"/>
    <mergeCell ref="S13:S14"/>
    <mergeCell ref="T13:T14"/>
    <mergeCell ref="U13:U14"/>
    <mergeCell ref="V13:V14"/>
    <mergeCell ref="W13:W14"/>
    <mergeCell ref="X13:X14"/>
  </mergeCells>
  <pageMargins left="0.70866141732283505" right="0.70866141732283505" top="1.7322834645669301" bottom="0.74803149606299202" header="0.31496062992126" footer="0.31496062992126"/>
  <pageSetup paperSize="9"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drawing r:id="rId2"/>
  <legacyDrawing r:id="rId3"/>
  <legacyDrawingHF r:id="rId4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2:U176"/>
  <sheetViews>
    <sheetView rightToLeft="1" view="pageLayout" zoomScaleNormal="112" workbookViewId="0">
      <selection activeCell="A3" sqref="A3:H24"/>
    </sheetView>
  </sheetViews>
  <sheetFormatPr defaultRowHeight="15"/>
  <cols>
    <col min="1" max="1" width="19.85546875" customWidth="1"/>
    <col min="2" max="6" width="12.5703125" customWidth="1"/>
    <col min="7" max="7" width="12.5703125" hidden="1" customWidth="1"/>
    <col min="8" max="8" width="16" customWidth="1"/>
    <col min="10" max="10" width="18.42578125" bestFit="1" customWidth="1"/>
    <col min="11" max="11" width="14.42578125" customWidth="1"/>
    <col min="12" max="13" width="12" bestFit="1" customWidth="1"/>
    <col min="14" max="15" width="11.140625" customWidth="1"/>
    <col min="16" max="16" width="18.5703125" bestFit="1" customWidth="1"/>
    <col min="17" max="17" width="11.42578125" customWidth="1"/>
    <col min="18" max="18" width="18.42578125" customWidth="1"/>
    <col min="19" max="19" width="12" customWidth="1"/>
    <col min="20" max="20" width="12.5703125" customWidth="1"/>
  </cols>
  <sheetData>
    <row r="2" spans="1:19">
      <c r="A2" s="3"/>
      <c r="B2" s="3"/>
      <c r="C2" s="3"/>
      <c r="D2" s="3"/>
      <c r="E2" s="4"/>
      <c r="F2" s="4"/>
      <c r="G2" s="4"/>
      <c r="H2" s="3"/>
    </row>
    <row r="3" spans="1:19" ht="19.5" customHeight="1">
      <c r="A3" s="540" t="s">
        <v>636</v>
      </c>
      <c r="B3" s="540"/>
      <c r="C3" s="540"/>
      <c r="D3" s="541"/>
      <c r="E3" s="78"/>
      <c r="F3" s="78"/>
      <c r="G3" s="78"/>
      <c r="H3" s="123" t="s">
        <v>637</v>
      </c>
    </row>
    <row r="4" spans="1:19" ht="15" customHeight="1">
      <c r="A4" s="795"/>
      <c r="B4" s="795"/>
      <c r="C4" s="795"/>
      <c r="D4" s="542"/>
      <c r="E4" s="542"/>
      <c r="F4" s="796"/>
      <c r="G4" s="796"/>
      <c r="H4" s="796"/>
      <c r="P4" s="543"/>
      <c r="Q4" s="544"/>
      <c r="R4" s="544"/>
    </row>
    <row r="5" spans="1:19" ht="14.25" customHeight="1">
      <c r="A5" s="542"/>
      <c r="B5" s="542"/>
      <c r="C5" s="542"/>
      <c r="D5" s="542"/>
      <c r="E5" s="542"/>
      <c r="F5" s="542"/>
      <c r="G5" s="545"/>
      <c r="H5" s="545"/>
      <c r="I5" s="376"/>
      <c r="J5" s="376"/>
      <c r="P5" s="543"/>
      <c r="Q5" s="544"/>
      <c r="R5" s="544"/>
    </row>
    <row r="6" spans="1:19">
      <c r="I6" s="85"/>
      <c r="J6" s="85"/>
      <c r="P6" s="543"/>
      <c r="Q6" s="544"/>
      <c r="R6" s="544"/>
    </row>
    <row r="7" spans="1:19">
      <c r="Q7" s="544"/>
      <c r="R7" s="544"/>
    </row>
    <row r="11" spans="1:19">
      <c r="J11" s="797" t="s">
        <v>638</v>
      </c>
      <c r="K11" s="797"/>
      <c r="L11" s="51"/>
      <c r="M11" s="51"/>
      <c r="N11" s="51"/>
      <c r="O11" s="51"/>
    </row>
    <row r="12" spans="1:19" ht="18.75" thickBot="1">
      <c r="J12" s="798" t="s">
        <v>152</v>
      </c>
      <c r="K12" s="798"/>
      <c r="L12" s="51"/>
      <c r="M12" s="51"/>
      <c r="N12" s="51"/>
      <c r="O12" s="51"/>
    </row>
    <row r="13" spans="1:19" ht="21" customHeight="1" thickTop="1" thickBot="1">
      <c r="J13" s="799" t="s">
        <v>252</v>
      </c>
      <c r="K13" s="799"/>
      <c r="L13" s="799"/>
      <c r="M13" s="799"/>
      <c r="N13" s="799"/>
      <c r="O13" s="799"/>
      <c r="P13" s="799"/>
    </row>
    <row r="14" spans="1:19" ht="21" customHeight="1" thickTop="1" thickBot="1">
      <c r="J14" s="794" t="s">
        <v>639</v>
      </c>
      <c r="K14" s="794"/>
      <c r="L14" s="794"/>
      <c r="M14" s="794"/>
      <c r="N14" s="794"/>
      <c r="O14" s="794"/>
      <c r="P14" s="794"/>
    </row>
    <row r="15" spans="1:19" ht="21" customHeight="1" thickTop="1" thickBot="1">
      <c r="J15" s="790" t="s">
        <v>152</v>
      </c>
      <c r="K15" s="790"/>
      <c r="L15" s="790"/>
      <c r="M15" s="790"/>
      <c r="N15" s="790"/>
      <c r="O15" s="790"/>
      <c r="P15" s="790"/>
    </row>
    <row r="16" spans="1:19" ht="21" customHeight="1" thickTop="1" thickBot="1">
      <c r="J16" s="226" t="s">
        <v>640</v>
      </c>
      <c r="K16" s="227"/>
      <c r="L16" s="227"/>
      <c r="M16" s="227"/>
      <c r="N16" s="227"/>
      <c r="O16" s="227"/>
      <c r="P16" s="228" t="s">
        <v>217</v>
      </c>
      <c r="S16" t="s">
        <v>178</v>
      </c>
    </row>
    <row r="17" spans="1:21" ht="16.5" thickTop="1">
      <c r="J17" s="220" t="s">
        <v>109</v>
      </c>
      <c r="L17" s="221" t="s">
        <v>178</v>
      </c>
      <c r="M17" s="221"/>
      <c r="N17" s="221"/>
      <c r="O17" s="221"/>
      <c r="P17" s="150"/>
      <c r="R17" s="50" t="s">
        <v>109</v>
      </c>
      <c r="S17" s="546">
        <v>2018</v>
      </c>
      <c r="T17" s="547">
        <v>2019</v>
      </c>
      <c r="U17" s="38" t="s">
        <v>641</v>
      </c>
    </row>
    <row r="18" spans="1:21" ht="18">
      <c r="I18" s="516"/>
      <c r="J18" s="222"/>
      <c r="K18" s="548">
        <v>2015</v>
      </c>
      <c r="L18" s="548">
        <v>2016</v>
      </c>
      <c r="M18" s="548">
        <v>2017</v>
      </c>
      <c r="N18" s="548">
        <v>2018</v>
      </c>
      <c r="O18" s="548">
        <v>2019</v>
      </c>
      <c r="P18" s="38"/>
      <c r="R18" s="549" t="s">
        <v>63</v>
      </c>
      <c r="S18" s="550">
        <v>829</v>
      </c>
      <c r="T18" s="551">
        <v>576.31578947368416</v>
      </c>
      <c r="U18" s="451">
        <f t="shared" ref="U18:U25" si="0">T18-S18</f>
        <v>-252.68421052631584</v>
      </c>
    </row>
    <row r="19" spans="1:21" ht="25.5">
      <c r="I19" s="552" t="s">
        <v>20</v>
      </c>
      <c r="J19" s="208" t="s">
        <v>40</v>
      </c>
      <c r="K19" s="553">
        <v>1001</v>
      </c>
      <c r="L19" s="553">
        <v>794</v>
      </c>
      <c r="M19" s="553">
        <v>1039</v>
      </c>
      <c r="N19" s="553">
        <v>829.26800000000003</v>
      </c>
      <c r="O19" s="553">
        <v>576.31578947368416</v>
      </c>
      <c r="P19" s="156" t="s">
        <v>253</v>
      </c>
      <c r="R19" s="550" t="s">
        <v>642</v>
      </c>
      <c r="S19" s="550">
        <v>11963</v>
      </c>
      <c r="T19" s="551">
        <v>12086.622807017544</v>
      </c>
      <c r="U19" s="149">
        <f t="shared" si="0"/>
        <v>123.62280701754389</v>
      </c>
    </row>
    <row r="20" spans="1:21" ht="22.5" customHeight="1">
      <c r="I20" s="552"/>
      <c r="J20" s="209" t="s">
        <v>259</v>
      </c>
      <c r="K20" s="553">
        <v>10432</v>
      </c>
      <c r="L20" s="553">
        <v>11782</v>
      </c>
      <c r="M20" s="553">
        <v>11407</v>
      </c>
      <c r="N20" s="553">
        <v>11962.962</v>
      </c>
      <c r="O20" s="553">
        <v>12086.622807017544</v>
      </c>
      <c r="P20" s="156" t="s">
        <v>254</v>
      </c>
      <c r="R20" s="550" t="s">
        <v>643</v>
      </c>
      <c r="S20" s="550">
        <v>3578</v>
      </c>
      <c r="T20" s="551">
        <v>6605.5684454756392</v>
      </c>
      <c r="U20" s="149">
        <f t="shared" si="0"/>
        <v>3027.5684454756392</v>
      </c>
    </row>
    <row r="21" spans="1:21" ht="29.25" customHeight="1">
      <c r="I21" s="552" t="s">
        <v>321</v>
      </c>
      <c r="J21" s="209" t="s">
        <v>260</v>
      </c>
      <c r="K21" s="553">
        <v>4931</v>
      </c>
      <c r="L21" s="553">
        <v>5863.2070000000003</v>
      </c>
      <c r="M21" s="553">
        <v>3819</v>
      </c>
      <c r="N21" s="553">
        <v>3577.9</v>
      </c>
      <c r="O21" s="553">
        <v>6605.5684454756392</v>
      </c>
      <c r="P21" s="223" t="s">
        <v>255</v>
      </c>
      <c r="R21" s="550" t="s">
        <v>644</v>
      </c>
      <c r="S21" s="550">
        <v>12931</v>
      </c>
      <c r="T21" s="551">
        <v>12028.409090909092</v>
      </c>
      <c r="U21" s="451">
        <f t="shared" si="0"/>
        <v>-902.5909090909081</v>
      </c>
    </row>
    <row r="22" spans="1:21" ht="31.5" customHeight="1">
      <c r="I22" s="554" t="s">
        <v>645</v>
      </c>
      <c r="J22" s="208" t="s">
        <v>261</v>
      </c>
      <c r="K22" s="553">
        <v>11733</v>
      </c>
      <c r="L22" s="553">
        <v>12664.177</v>
      </c>
      <c r="M22" s="553">
        <v>12398</v>
      </c>
      <c r="N22" s="553">
        <v>12931.424000000001</v>
      </c>
      <c r="O22" s="553">
        <v>12028.409090909092</v>
      </c>
      <c r="P22" s="223" t="s">
        <v>256</v>
      </c>
      <c r="R22" s="555" t="s">
        <v>59</v>
      </c>
      <c r="S22" s="550">
        <v>10929</v>
      </c>
      <c r="T22" s="551">
        <v>12022.965879265092</v>
      </c>
      <c r="U22" s="149">
        <f t="shared" si="0"/>
        <v>1093.9658792650916</v>
      </c>
    </row>
    <row r="23" spans="1:21" ht="25.5" customHeight="1">
      <c r="I23" s="552" t="s">
        <v>322</v>
      </c>
      <c r="J23" s="209" t="s">
        <v>262</v>
      </c>
      <c r="K23" s="553">
        <v>9194</v>
      </c>
      <c r="L23" s="553">
        <v>10865</v>
      </c>
      <c r="M23" s="553">
        <v>10427</v>
      </c>
      <c r="N23" s="553">
        <v>10928.816000000001</v>
      </c>
      <c r="O23" s="553">
        <v>12022.965879265092</v>
      </c>
      <c r="P23" s="224" t="s">
        <v>258</v>
      </c>
      <c r="R23" s="550" t="s">
        <v>60</v>
      </c>
      <c r="S23" s="550">
        <v>9854</v>
      </c>
      <c r="T23" s="551">
        <v>6064.9546827794566</v>
      </c>
      <c r="U23" s="451">
        <f t="shared" si="0"/>
        <v>-3789.0453172205434</v>
      </c>
    </row>
    <row r="24" spans="1:21" ht="30" customHeight="1">
      <c r="I24" s="552" t="s">
        <v>646</v>
      </c>
      <c r="J24" s="209" t="s">
        <v>647</v>
      </c>
      <c r="K24" s="553">
        <v>2604</v>
      </c>
      <c r="L24" s="553">
        <v>4732</v>
      </c>
      <c r="M24" s="556">
        <v>9608</v>
      </c>
      <c r="N24" s="556">
        <v>9853.5660000000007</v>
      </c>
      <c r="O24" s="553">
        <v>6064.9546827794566</v>
      </c>
      <c r="P24" s="225" t="s">
        <v>648</v>
      </c>
      <c r="R24" s="550" t="s">
        <v>171</v>
      </c>
      <c r="S24" s="550">
        <v>1910</v>
      </c>
      <c r="T24" s="551">
        <v>4920</v>
      </c>
      <c r="U24" s="149">
        <f t="shared" si="0"/>
        <v>3010</v>
      </c>
    </row>
    <row r="25" spans="1:21" ht="26.25" customHeight="1">
      <c r="I25" s="552" t="s">
        <v>441</v>
      </c>
      <c r="J25" s="209" t="s">
        <v>171</v>
      </c>
      <c r="K25" s="553">
        <v>1197</v>
      </c>
      <c r="L25" s="553">
        <v>3592</v>
      </c>
      <c r="M25" s="553">
        <v>1306</v>
      </c>
      <c r="N25" s="553">
        <v>1909.981</v>
      </c>
      <c r="O25" s="553">
        <v>4920</v>
      </c>
      <c r="P25" s="225" t="s">
        <v>634</v>
      </c>
      <c r="R25" s="550" t="s">
        <v>2</v>
      </c>
      <c r="S25" s="557">
        <f>SUM(S18:S24)</f>
        <v>51994</v>
      </c>
      <c r="T25" s="558">
        <f>SUM(T18:T24)</f>
        <v>54304.836694920508</v>
      </c>
      <c r="U25" s="451">
        <f t="shared" si="0"/>
        <v>2310.8366949205083</v>
      </c>
    </row>
    <row r="26" spans="1:21" ht="21.75" customHeight="1" thickBot="1">
      <c r="I26" s="51"/>
      <c r="J26" s="791" t="s">
        <v>2</v>
      </c>
      <c r="K26" s="792">
        <f t="shared" ref="K26:N26" si="1">SUM(K19:K25)</f>
        <v>41092</v>
      </c>
      <c r="L26" s="792">
        <f t="shared" si="1"/>
        <v>50292.384000000005</v>
      </c>
      <c r="M26" s="793">
        <f t="shared" si="1"/>
        <v>50004</v>
      </c>
      <c r="N26" s="793">
        <f t="shared" si="1"/>
        <v>51993.917000000001</v>
      </c>
      <c r="O26" s="793">
        <f>SUM(O19:O25)</f>
        <v>54304.836694920508</v>
      </c>
      <c r="P26" s="454"/>
      <c r="R26" s="454"/>
      <c r="S26" s="38"/>
      <c r="T26" s="38"/>
      <c r="U26" s="51"/>
    </row>
    <row r="27" spans="1:21" ht="15" customHeight="1" thickTop="1">
      <c r="A27" s="131"/>
      <c r="B27" s="132"/>
      <c r="C27" s="132"/>
      <c r="D27" s="131"/>
      <c r="E27" s="132"/>
      <c r="F27" s="132"/>
      <c r="G27" s="132" t="s">
        <v>61</v>
      </c>
      <c r="I27" s="51"/>
      <c r="J27" s="791"/>
      <c r="K27" s="793"/>
      <c r="L27" s="793"/>
      <c r="M27" s="793"/>
      <c r="N27" s="793"/>
      <c r="O27" s="793"/>
      <c r="P27" s="454"/>
    </row>
    <row r="28" spans="1:21" ht="25.5" customHeight="1">
      <c r="I28" s="51"/>
      <c r="J28" s="559" t="s">
        <v>649</v>
      </c>
      <c r="K28" s="560"/>
      <c r="L28" s="38"/>
      <c r="M28" s="789" t="s">
        <v>650</v>
      </c>
      <c r="N28" s="789"/>
      <c r="O28" s="789"/>
      <c r="P28" s="789"/>
      <c r="Q28" s="38"/>
      <c r="R28" s="38"/>
      <c r="S28" s="51"/>
      <c r="T28" s="561"/>
      <c r="U28" s="417"/>
    </row>
    <row r="29" spans="1:21">
      <c r="J29" s="562"/>
      <c r="K29" s="38"/>
      <c r="L29" s="38"/>
      <c r="M29" s="38"/>
      <c r="N29" s="38"/>
      <c r="O29" s="38"/>
      <c r="P29" s="38"/>
      <c r="Q29" s="38"/>
      <c r="R29" s="38"/>
      <c r="U29" s="417"/>
    </row>
    <row r="30" spans="1:21" ht="18">
      <c r="J30" s="562"/>
      <c r="K30" s="563"/>
      <c r="L30" s="38"/>
      <c r="M30" s="38"/>
      <c r="N30" s="38"/>
      <c r="O30" s="38"/>
      <c r="P30" s="38"/>
      <c r="T30" s="417"/>
    </row>
    <row r="31" spans="1:21">
      <c r="J31" s="564"/>
      <c r="K31" s="150"/>
      <c r="L31" s="38"/>
      <c r="M31" s="38"/>
      <c r="N31" s="38"/>
      <c r="O31" s="38"/>
      <c r="P31" s="38"/>
    </row>
    <row r="32" spans="1:21" ht="18">
      <c r="J32" s="564"/>
      <c r="K32" s="565"/>
    </row>
    <row r="33" spans="10:11">
      <c r="J33" s="566"/>
      <c r="K33" s="150"/>
    </row>
    <row r="34" spans="10:11" ht="18">
      <c r="J34" s="564"/>
      <c r="K34" s="565"/>
    </row>
    <row r="35" spans="10:11" ht="15" customHeight="1"/>
    <row r="102" spans="11:18" ht="51">
      <c r="K102" s="60" t="s">
        <v>58</v>
      </c>
      <c r="L102" s="63" t="s">
        <v>74</v>
      </c>
      <c r="M102" s="63"/>
      <c r="N102" s="63"/>
      <c r="O102" s="63"/>
      <c r="P102" s="60" t="s">
        <v>59</v>
      </c>
      <c r="Q102" s="60" t="s">
        <v>60</v>
      </c>
      <c r="R102" s="60" t="s">
        <v>61</v>
      </c>
    </row>
    <row r="103" spans="11:18" ht="18.75">
      <c r="K103" s="64">
        <v>5454</v>
      </c>
      <c r="L103" s="64">
        <v>5684</v>
      </c>
      <c r="M103" s="64"/>
      <c r="N103" s="64"/>
      <c r="O103" s="64"/>
      <c r="P103" s="64">
        <v>4241</v>
      </c>
      <c r="Q103" s="64">
        <v>2040</v>
      </c>
      <c r="R103" s="567"/>
    </row>
    <row r="104" spans="11:18">
      <c r="K104" s="65"/>
      <c r="L104" s="65"/>
      <c r="M104" s="65"/>
      <c r="N104" s="65"/>
      <c r="O104" s="65"/>
      <c r="P104" s="65"/>
      <c r="Q104" s="65"/>
      <c r="R104" s="65"/>
    </row>
    <row r="176" ht="50.1" customHeight="1"/>
  </sheetData>
  <mergeCells count="14">
    <mergeCell ref="J14:P14"/>
    <mergeCell ref="A4:C4"/>
    <mergeCell ref="F4:H4"/>
    <mergeCell ref="J11:K11"/>
    <mergeCell ref="J12:K12"/>
    <mergeCell ref="J13:P13"/>
    <mergeCell ref="M28:P28"/>
    <mergeCell ref="J15:P15"/>
    <mergeCell ref="J26:J27"/>
    <mergeCell ref="K26:K27"/>
    <mergeCell ref="L26:L27"/>
    <mergeCell ref="M26:M27"/>
    <mergeCell ref="N26:N27"/>
    <mergeCell ref="O26:O27"/>
  </mergeCells>
  <printOptions horizontalCentered="1"/>
  <pageMargins left="0.70866141732283505" right="0.70866141732283505" top="1.7322834645669301" bottom="0.74803149606299202" header="0.31496062992126" footer="0.31496062992126"/>
  <pageSetup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colBreaks count="1" manualBreakCount="1">
    <brk id="8" max="1048575" man="1"/>
  </colBreaks>
  <drawing r:id="rId2"/>
  <legacyDrawing r:id="rId3"/>
  <legacyDrawingHF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AA29"/>
  <sheetViews>
    <sheetView rightToLeft="1" view="pageLayout" topLeftCell="A2" zoomScaleNormal="100" workbookViewId="0">
      <selection activeCell="A4" sqref="A4:J25"/>
    </sheetView>
  </sheetViews>
  <sheetFormatPr defaultRowHeight="15"/>
  <cols>
    <col min="1" max="1" width="14.5703125" customWidth="1"/>
    <col min="2" max="2" width="16.140625" customWidth="1"/>
    <col min="3" max="6" width="10.5703125" customWidth="1"/>
    <col min="7" max="7" width="14.5703125" customWidth="1"/>
    <col min="8" max="10" width="9.28515625" customWidth="1"/>
    <col min="11" max="11" width="9.85546875" bestFit="1" customWidth="1"/>
    <col min="12" max="12" width="11.28515625" customWidth="1"/>
    <col min="13" max="14" width="10.42578125" customWidth="1"/>
    <col min="15" max="15" width="12.140625" customWidth="1"/>
    <col min="16" max="18" width="9.28515625" customWidth="1"/>
    <col min="23" max="23" width="15.140625" customWidth="1"/>
    <col min="267" max="268" width="20.5703125" customWidth="1"/>
    <col min="269" max="269" width="20.28515625" customWidth="1"/>
    <col min="270" max="270" width="20.5703125" customWidth="1"/>
    <col min="271" max="271" width="9.28515625" customWidth="1"/>
    <col min="275" max="275" width="12.42578125" customWidth="1"/>
    <col min="276" max="276" width="12.140625" customWidth="1"/>
    <col min="523" max="524" width="20.5703125" customWidth="1"/>
    <col min="525" max="525" width="20.28515625" customWidth="1"/>
    <col min="526" max="526" width="20.5703125" customWidth="1"/>
    <col min="527" max="527" width="9.28515625" customWidth="1"/>
    <col min="531" max="531" width="12.42578125" customWidth="1"/>
    <col min="532" max="532" width="12.140625" customWidth="1"/>
    <col min="779" max="780" width="20.5703125" customWidth="1"/>
    <col min="781" max="781" width="20.28515625" customWidth="1"/>
    <col min="782" max="782" width="20.5703125" customWidth="1"/>
    <col min="783" max="783" width="9.28515625" customWidth="1"/>
    <col min="787" max="787" width="12.42578125" customWidth="1"/>
    <col min="788" max="788" width="12.140625" customWidth="1"/>
    <col min="1035" max="1036" width="20.5703125" customWidth="1"/>
    <col min="1037" max="1037" width="20.28515625" customWidth="1"/>
    <col min="1038" max="1038" width="20.5703125" customWidth="1"/>
    <col min="1039" max="1039" width="9.28515625" customWidth="1"/>
    <col min="1043" max="1043" width="12.42578125" customWidth="1"/>
    <col min="1044" max="1044" width="12.140625" customWidth="1"/>
    <col min="1291" max="1292" width="20.5703125" customWidth="1"/>
    <col min="1293" max="1293" width="20.28515625" customWidth="1"/>
    <col min="1294" max="1294" width="20.5703125" customWidth="1"/>
    <col min="1295" max="1295" width="9.28515625" customWidth="1"/>
    <col min="1299" max="1299" width="12.42578125" customWidth="1"/>
    <col min="1300" max="1300" width="12.140625" customWidth="1"/>
    <col min="1547" max="1548" width="20.5703125" customWidth="1"/>
    <col min="1549" max="1549" width="20.28515625" customWidth="1"/>
    <col min="1550" max="1550" width="20.5703125" customWidth="1"/>
    <col min="1551" max="1551" width="9.28515625" customWidth="1"/>
    <col min="1555" max="1555" width="12.42578125" customWidth="1"/>
    <col min="1556" max="1556" width="12.140625" customWidth="1"/>
    <col min="1803" max="1804" width="20.5703125" customWidth="1"/>
    <col min="1805" max="1805" width="20.28515625" customWidth="1"/>
    <col min="1806" max="1806" width="20.5703125" customWidth="1"/>
    <col min="1807" max="1807" width="9.28515625" customWidth="1"/>
    <col min="1811" max="1811" width="12.42578125" customWidth="1"/>
    <col min="1812" max="1812" width="12.140625" customWidth="1"/>
    <col min="2059" max="2060" width="20.5703125" customWidth="1"/>
    <col min="2061" max="2061" width="20.28515625" customWidth="1"/>
    <col min="2062" max="2062" width="20.5703125" customWidth="1"/>
    <col min="2063" max="2063" width="9.28515625" customWidth="1"/>
    <col min="2067" max="2067" width="12.42578125" customWidth="1"/>
    <col min="2068" max="2068" width="12.140625" customWidth="1"/>
    <col min="2315" max="2316" width="20.5703125" customWidth="1"/>
    <col min="2317" max="2317" width="20.28515625" customWidth="1"/>
    <col min="2318" max="2318" width="20.5703125" customWidth="1"/>
    <col min="2319" max="2319" width="9.28515625" customWidth="1"/>
    <col min="2323" max="2323" width="12.42578125" customWidth="1"/>
    <col min="2324" max="2324" width="12.140625" customWidth="1"/>
    <col min="2571" max="2572" width="20.5703125" customWidth="1"/>
    <col min="2573" max="2573" width="20.28515625" customWidth="1"/>
    <col min="2574" max="2574" width="20.5703125" customWidth="1"/>
    <col min="2575" max="2575" width="9.28515625" customWidth="1"/>
    <col min="2579" max="2579" width="12.42578125" customWidth="1"/>
    <col min="2580" max="2580" width="12.140625" customWidth="1"/>
    <col min="2827" max="2828" width="20.5703125" customWidth="1"/>
    <col min="2829" max="2829" width="20.28515625" customWidth="1"/>
    <col min="2830" max="2830" width="20.5703125" customWidth="1"/>
    <col min="2831" max="2831" width="9.28515625" customWidth="1"/>
    <col min="2835" max="2835" width="12.42578125" customWidth="1"/>
    <col min="2836" max="2836" width="12.140625" customWidth="1"/>
    <col min="3083" max="3084" width="20.5703125" customWidth="1"/>
    <col min="3085" max="3085" width="20.28515625" customWidth="1"/>
    <col min="3086" max="3086" width="20.5703125" customWidth="1"/>
    <col min="3087" max="3087" width="9.28515625" customWidth="1"/>
    <col min="3091" max="3091" width="12.42578125" customWidth="1"/>
    <col min="3092" max="3092" width="12.140625" customWidth="1"/>
    <col min="3339" max="3340" width="20.5703125" customWidth="1"/>
    <col min="3341" max="3341" width="20.28515625" customWidth="1"/>
    <col min="3342" max="3342" width="20.5703125" customWidth="1"/>
    <col min="3343" max="3343" width="9.28515625" customWidth="1"/>
    <col min="3347" max="3347" width="12.42578125" customWidth="1"/>
    <col min="3348" max="3348" width="12.140625" customWidth="1"/>
    <col min="3595" max="3596" width="20.5703125" customWidth="1"/>
    <col min="3597" max="3597" width="20.28515625" customWidth="1"/>
    <col min="3598" max="3598" width="20.5703125" customWidth="1"/>
    <col min="3599" max="3599" width="9.28515625" customWidth="1"/>
    <col min="3603" max="3603" width="12.42578125" customWidth="1"/>
    <col min="3604" max="3604" width="12.140625" customWidth="1"/>
    <col min="3851" max="3852" width="20.5703125" customWidth="1"/>
    <col min="3853" max="3853" width="20.28515625" customWidth="1"/>
    <col min="3854" max="3854" width="20.5703125" customWidth="1"/>
    <col min="3855" max="3855" width="9.28515625" customWidth="1"/>
    <col min="3859" max="3859" width="12.42578125" customWidth="1"/>
    <col min="3860" max="3860" width="12.140625" customWidth="1"/>
    <col min="4107" max="4108" width="20.5703125" customWidth="1"/>
    <col min="4109" max="4109" width="20.28515625" customWidth="1"/>
    <col min="4110" max="4110" width="20.5703125" customWidth="1"/>
    <col min="4111" max="4111" width="9.28515625" customWidth="1"/>
    <col min="4115" max="4115" width="12.42578125" customWidth="1"/>
    <col min="4116" max="4116" width="12.140625" customWidth="1"/>
    <col min="4363" max="4364" width="20.5703125" customWidth="1"/>
    <col min="4365" max="4365" width="20.28515625" customWidth="1"/>
    <col min="4366" max="4366" width="20.5703125" customWidth="1"/>
    <col min="4367" max="4367" width="9.28515625" customWidth="1"/>
    <col min="4371" max="4371" width="12.42578125" customWidth="1"/>
    <col min="4372" max="4372" width="12.140625" customWidth="1"/>
    <col min="4619" max="4620" width="20.5703125" customWidth="1"/>
    <col min="4621" max="4621" width="20.28515625" customWidth="1"/>
    <col min="4622" max="4622" width="20.5703125" customWidth="1"/>
    <col min="4623" max="4623" width="9.28515625" customWidth="1"/>
    <col min="4627" max="4627" width="12.42578125" customWidth="1"/>
    <col min="4628" max="4628" width="12.140625" customWidth="1"/>
    <col min="4875" max="4876" width="20.5703125" customWidth="1"/>
    <col min="4877" max="4877" width="20.28515625" customWidth="1"/>
    <col min="4878" max="4878" width="20.5703125" customWidth="1"/>
    <col min="4879" max="4879" width="9.28515625" customWidth="1"/>
    <col min="4883" max="4883" width="12.42578125" customWidth="1"/>
    <col min="4884" max="4884" width="12.140625" customWidth="1"/>
    <col min="5131" max="5132" width="20.5703125" customWidth="1"/>
    <col min="5133" max="5133" width="20.28515625" customWidth="1"/>
    <col min="5134" max="5134" width="20.5703125" customWidth="1"/>
    <col min="5135" max="5135" width="9.28515625" customWidth="1"/>
    <col min="5139" max="5139" width="12.42578125" customWidth="1"/>
    <col min="5140" max="5140" width="12.140625" customWidth="1"/>
    <col min="5387" max="5388" width="20.5703125" customWidth="1"/>
    <col min="5389" max="5389" width="20.28515625" customWidth="1"/>
    <col min="5390" max="5390" width="20.5703125" customWidth="1"/>
    <col min="5391" max="5391" width="9.28515625" customWidth="1"/>
    <col min="5395" max="5395" width="12.42578125" customWidth="1"/>
    <col min="5396" max="5396" width="12.140625" customWidth="1"/>
    <col min="5643" max="5644" width="20.5703125" customWidth="1"/>
    <col min="5645" max="5645" width="20.28515625" customWidth="1"/>
    <col min="5646" max="5646" width="20.5703125" customWidth="1"/>
    <col min="5647" max="5647" width="9.28515625" customWidth="1"/>
    <col min="5651" max="5651" width="12.42578125" customWidth="1"/>
    <col min="5652" max="5652" width="12.140625" customWidth="1"/>
    <col min="5899" max="5900" width="20.5703125" customWidth="1"/>
    <col min="5901" max="5901" width="20.28515625" customWidth="1"/>
    <col min="5902" max="5902" width="20.5703125" customWidth="1"/>
    <col min="5903" max="5903" width="9.28515625" customWidth="1"/>
    <col min="5907" max="5907" width="12.42578125" customWidth="1"/>
    <col min="5908" max="5908" width="12.140625" customWidth="1"/>
    <col min="6155" max="6156" width="20.5703125" customWidth="1"/>
    <col min="6157" max="6157" width="20.28515625" customWidth="1"/>
    <col min="6158" max="6158" width="20.5703125" customWidth="1"/>
    <col min="6159" max="6159" width="9.28515625" customWidth="1"/>
    <col min="6163" max="6163" width="12.42578125" customWidth="1"/>
    <col min="6164" max="6164" width="12.140625" customWidth="1"/>
    <col min="6411" max="6412" width="20.5703125" customWidth="1"/>
    <col min="6413" max="6413" width="20.28515625" customWidth="1"/>
    <col min="6414" max="6414" width="20.5703125" customWidth="1"/>
    <col min="6415" max="6415" width="9.28515625" customWidth="1"/>
    <col min="6419" max="6419" width="12.42578125" customWidth="1"/>
    <col min="6420" max="6420" width="12.140625" customWidth="1"/>
    <col min="6667" max="6668" width="20.5703125" customWidth="1"/>
    <col min="6669" max="6669" width="20.28515625" customWidth="1"/>
    <col min="6670" max="6670" width="20.5703125" customWidth="1"/>
    <col min="6671" max="6671" width="9.28515625" customWidth="1"/>
    <col min="6675" max="6675" width="12.42578125" customWidth="1"/>
    <col min="6676" max="6676" width="12.140625" customWidth="1"/>
    <col min="6923" max="6924" width="20.5703125" customWidth="1"/>
    <col min="6925" max="6925" width="20.28515625" customWidth="1"/>
    <col min="6926" max="6926" width="20.5703125" customWidth="1"/>
    <col min="6927" max="6927" width="9.28515625" customWidth="1"/>
    <col min="6931" max="6931" width="12.42578125" customWidth="1"/>
    <col min="6932" max="6932" width="12.140625" customWidth="1"/>
    <col min="7179" max="7180" width="20.5703125" customWidth="1"/>
    <col min="7181" max="7181" width="20.28515625" customWidth="1"/>
    <col min="7182" max="7182" width="20.5703125" customWidth="1"/>
    <col min="7183" max="7183" width="9.28515625" customWidth="1"/>
    <col min="7187" max="7187" width="12.42578125" customWidth="1"/>
    <col min="7188" max="7188" width="12.140625" customWidth="1"/>
    <col min="7435" max="7436" width="20.5703125" customWidth="1"/>
    <col min="7437" max="7437" width="20.28515625" customWidth="1"/>
    <col min="7438" max="7438" width="20.5703125" customWidth="1"/>
    <col min="7439" max="7439" width="9.28515625" customWidth="1"/>
    <col min="7443" max="7443" width="12.42578125" customWidth="1"/>
    <col min="7444" max="7444" width="12.140625" customWidth="1"/>
    <col min="7691" max="7692" width="20.5703125" customWidth="1"/>
    <col min="7693" max="7693" width="20.28515625" customWidth="1"/>
    <col min="7694" max="7694" width="20.5703125" customWidth="1"/>
    <col min="7695" max="7695" width="9.28515625" customWidth="1"/>
    <col min="7699" max="7699" width="12.42578125" customWidth="1"/>
    <col min="7700" max="7700" width="12.140625" customWidth="1"/>
    <col min="7947" max="7948" width="20.5703125" customWidth="1"/>
    <col min="7949" max="7949" width="20.28515625" customWidth="1"/>
    <col min="7950" max="7950" width="20.5703125" customWidth="1"/>
    <col min="7951" max="7951" width="9.28515625" customWidth="1"/>
    <col min="7955" max="7955" width="12.42578125" customWidth="1"/>
    <col min="7956" max="7956" width="12.140625" customWidth="1"/>
    <col min="8203" max="8204" width="20.5703125" customWidth="1"/>
    <col min="8205" max="8205" width="20.28515625" customWidth="1"/>
    <col min="8206" max="8206" width="20.5703125" customWidth="1"/>
    <col min="8207" max="8207" width="9.28515625" customWidth="1"/>
    <col min="8211" max="8211" width="12.42578125" customWidth="1"/>
    <col min="8212" max="8212" width="12.140625" customWidth="1"/>
    <col min="8459" max="8460" width="20.5703125" customWidth="1"/>
    <col min="8461" max="8461" width="20.28515625" customWidth="1"/>
    <col min="8462" max="8462" width="20.5703125" customWidth="1"/>
    <col min="8463" max="8463" width="9.28515625" customWidth="1"/>
    <col min="8467" max="8467" width="12.42578125" customWidth="1"/>
    <col min="8468" max="8468" width="12.140625" customWidth="1"/>
    <col min="8715" max="8716" width="20.5703125" customWidth="1"/>
    <col min="8717" max="8717" width="20.28515625" customWidth="1"/>
    <col min="8718" max="8718" width="20.5703125" customWidth="1"/>
    <col min="8719" max="8719" width="9.28515625" customWidth="1"/>
    <col min="8723" max="8723" width="12.42578125" customWidth="1"/>
    <col min="8724" max="8724" width="12.140625" customWidth="1"/>
    <col min="8971" max="8972" width="20.5703125" customWidth="1"/>
    <col min="8973" max="8973" width="20.28515625" customWidth="1"/>
    <col min="8974" max="8974" width="20.5703125" customWidth="1"/>
    <col min="8975" max="8975" width="9.28515625" customWidth="1"/>
    <col min="8979" max="8979" width="12.42578125" customWidth="1"/>
    <col min="8980" max="8980" width="12.140625" customWidth="1"/>
    <col min="9227" max="9228" width="20.5703125" customWidth="1"/>
    <col min="9229" max="9229" width="20.28515625" customWidth="1"/>
    <col min="9230" max="9230" width="20.5703125" customWidth="1"/>
    <col min="9231" max="9231" width="9.28515625" customWidth="1"/>
    <col min="9235" max="9235" width="12.42578125" customWidth="1"/>
    <col min="9236" max="9236" width="12.140625" customWidth="1"/>
    <col min="9483" max="9484" width="20.5703125" customWidth="1"/>
    <col min="9485" max="9485" width="20.28515625" customWidth="1"/>
    <col min="9486" max="9486" width="20.5703125" customWidth="1"/>
    <col min="9487" max="9487" width="9.28515625" customWidth="1"/>
    <col min="9491" max="9491" width="12.42578125" customWidth="1"/>
    <col min="9492" max="9492" width="12.140625" customWidth="1"/>
    <col min="9739" max="9740" width="20.5703125" customWidth="1"/>
    <col min="9741" max="9741" width="20.28515625" customWidth="1"/>
    <col min="9742" max="9742" width="20.5703125" customWidth="1"/>
    <col min="9743" max="9743" width="9.28515625" customWidth="1"/>
    <col min="9747" max="9747" width="12.42578125" customWidth="1"/>
    <col min="9748" max="9748" width="12.140625" customWidth="1"/>
    <col min="9995" max="9996" width="20.5703125" customWidth="1"/>
    <col min="9997" max="9997" width="20.28515625" customWidth="1"/>
    <col min="9998" max="9998" width="20.5703125" customWidth="1"/>
    <col min="9999" max="9999" width="9.28515625" customWidth="1"/>
    <col min="10003" max="10003" width="12.42578125" customWidth="1"/>
    <col min="10004" max="10004" width="12.140625" customWidth="1"/>
    <col min="10251" max="10252" width="20.5703125" customWidth="1"/>
    <col min="10253" max="10253" width="20.28515625" customWidth="1"/>
    <col min="10254" max="10254" width="20.5703125" customWidth="1"/>
    <col min="10255" max="10255" width="9.28515625" customWidth="1"/>
    <col min="10259" max="10259" width="12.42578125" customWidth="1"/>
    <col min="10260" max="10260" width="12.140625" customWidth="1"/>
    <col min="10507" max="10508" width="20.5703125" customWidth="1"/>
    <col min="10509" max="10509" width="20.28515625" customWidth="1"/>
    <col min="10510" max="10510" width="20.5703125" customWidth="1"/>
    <col min="10511" max="10511" width="9.28515625" customWidth="1"/>
    <col min="10515" max="10515" width="12.42578125" customWidth="1"/>
    <col min="10516" max="10516" width="12.140625" customWidth="1"/>
    <col min="10763" max="10764" width="20.5703125" customWidth="1"/>
    <col min="10765" max="10765" width="20.28515625" customWidth="1"/>
    <col min="10766" max="10766" width="20.5703125" customWidth="1"/>
    <col min="10767" max="10767" width="9.28515625" customWidth="1"/>
    <col min="10771" max="10771" width="12.42578125" customWidth="1"/>
    <col min="10772" max="10772" width="12.140625" customWidth="1"/>
    <col min="11019" max="11020" width="20.5703125" customWidth="1"/>
    <col min="11021" max="11021" width="20.28515625" customWidth="1"/>
    <col min="11022" max="11022" width="20.5703125" customWidth="1"/>
    <col min="11023" max="11023" width="9.28515625" customWidth="1"/>
    <col min="11027" max="11027" width="12.42578125" customWidth="1"/>
    <col min="11028" max="11028" width="12.140625" customWidth="1"/>
    <col min="11275" max="11276" width="20.5703125" customWidth="1"/>
    <col min="11277" max="11277" width="20.28515625" customWidth="1"/>
    <col min="11278" max="11278" width="20.5703125" customWidth="1"/>
    <col min="11279" max="11279" width="9.28515625" customWidth="1"/>
    <col min="11283" max="11283" width="12.42578125" customWidth="1"/>
    <col min="11284" max="11284" width="12.140625" customWidth="1"/>
    <col min="11531" max="11532" width="20.5703125" customWidth="1"/>
    <col min="11533" max="11533" width="20.28515625" customWidth="1"/>
    <col min="11534" max="11534" width="20.5703125" customWidth="1"/>
    <col min="11535" max="11535" width="9.28515625" customWidth="1"/>
    <col min="11539" max="11539" width="12.42578125" customWidth="1"/>
    <col min="11540" max="11540" width="12.140625" customWidth="1"/>
    <col min="11787" max="11788" width="20.5703125" customWidth="1"/>
    <col min="11789" max="11789" width="20.28515625" customWidth="1"/>
    <col min="11790" max="11790" width="20.5703125" customWidth="1"/>
    <col min="11791" max="11791" width="9.28515625" customWidth="1"/>
    <col min="11795" max="11795" width="12.42578125" customWidth="1"/>
    <col min="11796" max="11796" width="12.140625" customWidth="1"/>
    <col min="12043" max="12044" width="20.5703125" customWidth="1"/>
    <col min="12045" max="12045" width="20.28515625" customWidth="1"/>
    <col min="12046" max="12046" width="20.5703125" customWidth="1"/>
    <col min="12047" max="12047" width="9.28515625" customWidth="1"/>
    <col min="12051" max="12051" width="12.42578125" customWidth="1"/>
    <col min="12052" max="12052" width="12.140625" customWidth="1"/>
    <col min="12299" max="12300" width="20.5703125" customWidth="1"/>
    <col min="12301" max="12301" width="20.28515625" customWidth="1"/>
    <col min="12302" max="12302" width="20.5703125" customWidth="1"/>
    <col min="12303" max="12303" width="9.28515625" customWidth="1"/>
    <col min="12307" max="12307" width="12.42578125" customWidth="1"/>
    <col min="12308" max="12308" width="12.140625" customWidth="1"/>
    <col min="12555" max="12556" width="20.5703125" customWidth="1"/>
    <col min="12557" max="12557" width="20.28515625" customWidth="1"/>
    <col min="12558" max="12558" width="20.5703125" customWidth="1"/>
    <col min="12559" max="12559" width="9.28515625" customWidth="1"/>
    <col min="12563" max="12563" width="12.42578125" customWidth="1"/>
    <col min="12564" max="12564" width="12.140625" customWidth="1"/>
    <col min="12811" max="12812" width="20.5703125" customWidth="1"/>
    <col min="12813" max="12813" width="20.28515625" customWidth="1"/>
    <col min="12814" max="12814" width="20.5703125" customWidth="1"/>
    <col min="12815" max="12815" width="9.28515625" customWidth="1"/>
    <col min="12819" max="12819" width="12.42578125" customWidth="1"/>
    <col min="12820" max="12820" width="12.140625" customWidth="1"/>
    <col min="13067" max="13068" width="20.5703125" customWidth="1"/>
    <col min="13069" max="13069" width="20.28515625" customWidth="1"/>
    <col min="13070" max="13070" width="20.5703125" customWidth="1"/>
    <col min="13071" max="13071" width="9.28515625" customWidth="1"/>
    <col min="13075" max="13075" width="12.42578125" customWidth="1"/>
    <col min="13076" max="13076" width="12.140625" customWidth="1"/>
    <col min="13323" max="13324" width="20.5703125" customWidth="1"/>
    <col min="13325" max="13325" width="20.28515625" customWidth="1"/>
    <col min="13326" max="13326" width="20.5703125" customWidth="1"/>
    <col min="13327" max="13327" width="9.28515625" customWidth="1"/>
    <col min="13331" max="13331" width="12.42578125" customWidth="1"/>
    <col min="13332" max="13332" width="12.140625" customWidth="1"/>
    <col min="13579" max="13580" width="20.5703125" customWidth="1"/>
    <col min="13581" max="13581" width="20.28515625" customWidth="1"/>
    <col min="13582" max="13582" width="20.5703125" customWidth="1"/>
    <col min="13583" max="13583" width="9.28515625" customWidth="1"/>
    <col min="13587" max="13587" width="12.42578125" customWidth="1"/>
    <col min="13588" max="13588" width="12.140625" customWidth="1"/>
    <col min="13835" max="13836" width="20.5703125" customWidth="1"/>
    <col min="13837" max="13837" width="20.28515625" customWidth="1"/>
    <col min="13838" max="13838" width="20.5703125" customWidth="1"/>
    <col min="13839" max="13839" width="9.28515625" customWidth="1"/>
    <col min="13843" max="13843" width="12.42578125" customWidth="1"/>
    <col min="13844" max="13844" width="12.140625" customWidth="1"/>
    <col min="14091" max="14092" width="20.5703125" customWidth="1"/>
    <col min="14093" max="14093" width="20.28515625" customWidth="1"/>
    <col min="14094" max="14094" width="20.5703125" customWidth="1"/>
    <col min="14095" max="14095" width="9.28515625" customWidth="1"/>
    <col min="14099" max="14099" width="12.42578125" customWidth="1"/>
    <col min="14100" max="14100" width="12.140625" customWidth="1"/>
    <col min="14347" max="14348" width="20.5703125" customWidth="1"/>
    <col min="14349" max="14349" width="20.28515625" customWidth="1"/>
    <col min="14350" max="14350" width="20.5703125" customWidth="1"/>
    <col min="14351" max="14351" width="9.28515625" customWidth="1"/>
    <col min="14355" max="14355" width="12.42578125" customWidth="1"/>
    <col min="14356" max="14356" width="12.140625" customWidth="1"/>
    <col min="14603" max="14604" width="20.5703125" customWidth="1"/>
    <col min="14605" max="14605" width="20.28515625" customWidth="1"/>
    <col min="14606" max="14606" width="20.5703125" customWidth="1"/>
    <col min="14607" max="14607" width="9.28515625" customWidth="1"/>
    <col min="14611" max="14611" width="12.42578125" customWidth="1"/>
    <col min="14612" max="14612" width="12.140625" customWidth="1"/>
    <col min="14859" max="14860" width="20.5703125" customWidth="1"/>
    <col min="14861" max="14861" width="20.28515625" customWidth="1"/>
    <col min="14862" max="14862" width="20.5703125" customWidth="1"/>
    <col min="14863" max="14863" width="9.28515625" customWidth="1"/>
    <col min="14867" max="14867" width="12.42578125" customWidth="1"/>
    <col min="14868" max="14868" width="12.140625" customWidth="1"/>
    <col min="15115" max="15116" width="20.5703125" customWidth="1"/>
    <col min="15117" max="15117" width="20.28515625" customWidth="1"/>
    <col min="15118" max="15118" width="20.5703125" customWidth="1"/>
    <col min="15119" max="15119" width="9.28515625" customWidth="1"/>
    <col min="15123" max="15123" width="12.42578125" customWidth="1"/>
    <col min="15124" max="15124" width="12.140625" customWidth="1"/>
    <col min="15371" max="15372" width="20.5703125" customWidth="1"/>
    <col min="15373" max="15373" width="20.28515625" customWidth="1"/>
    <col min="15374" max="15374" width="20.5703125" customWidth="1"/>
    <col min="15375" max="15375" width="9.28515625" customWidth="1"/>
    <col min="15379" max="15379" width="12.42578125" customWidth="1"/>
    <col min="15380" max="15380" width="12.140625" customWidth="1"/>
    <col min="15627" max="15628" width="20.5703125" customWidth="1"/>
    <col min="15629" max="15629" width="20.28515625" customWidth="1"/>
    <col min="15630" max="15630" width="20.5703125" customWidth="1"/>
    <col min="15631" max="15631" width="9.28515625" customWidth="1"/>
    <col min="15635" max="15635" width="12.42578125" customWidth="1"/>
    <col min="15636" max="15636" width="12.140625" customWidth="1"/>
    <col min="15883" max="15884" width="20.5703125" customWidth="1"/>
    <col min="15885" max="15885" width="20.28515625" customWidth="1"/>
    <col min="15886" max="15886" width="20.5703125" customWidth="1"/>
    <col min="15887" max="15887" width="9.28515625" customWidth="1"/>
    <col min="15891" max="15891" width="12.42578125" customWidth="1"/>
    <col min="15892" max="15892" width="12.140625" customWidth="1"/>
    <col min="16139" max="16140" width="20.5703125" customWidth="1"/>
    <col min="16141" max="16141" width="20.28515625" customWidth="1"/>
    <col min="16142" max="16142" width="20.5703125" customWidth="1"/>
    <col min="16143" max="16143" width="9.28515625" customWidth="1"/>
    <col min="16147" max="16147" width="12.42578125" customWidth="1"/>
    <col min="16148" max="16148" width="12.140625" customWidth="1"/>
  </cols>
  <sheetData>
    <row r="2" spans="1:27" ht="18" customHeight="1"/>
    <row r="3" spans="1:27" ht="22.5" customHeight="1">
      <c r="A3" s="1"/>
      <c r="B3" s="1"/>
      <c r="C3" s="1"/>
      <c r="D3" s="1"/>
      <c r="E3" s="1"/>
      <c r="F3" s="1"/>
      <c r="G3" s="1"/>
      <c r="J3" s="50"/>
      <c r="K3" s="51"/>
      <c r="L3" s="51"/>
      <c r="M3" s="51"/>
      <c r="N3" s="51"/>
      <c r="O3" s="51"/>
    </row>
    <row r="4" spans="1:27" ht="27.75" customHeight="1">
      <c r="A4" s="151" t="s">
        <v>651</v>
      </c>
      <c r="B4" s="151"/>
      <c r="C4" s="119"/>
      <c r="D4" s="114"/>
      <c r="E4" s="114"/>
      <c r="F4" s="114"/>
      <c r="H4" s="31"/>
      <c r="I4" s="31"/>
      <c r="J4" s="114" t="s">
        <v>637</v>
      </c>
      <c r="K4" s="197"/>
      <c r="L4" s="197"/>
      <c r="M4" s="197"/>
      <c r="N4" s="197"/>
      <c r="O4" s="197"/>
      <c r="P4" s="197"/>
      <c r="Q4" s="31"/>
      <c r="R4" s="31"/>
    </row>
    <row r="5" spans="1:27" ht="36" customHeight="1">
      <c r="A5" s="193"/>
      <c r="C5" s="286"/>
      <c r="D5" s="286"/>
      <c r="E5" s="286"/>
      <c r="F5" s="286"/>
      <c r="G5" s="124"/>
      <c r="I5" s="38"/>
      <c r="J5" s="38"/>
      <c r="K5" s="192"/>
      <c r="M5" s="417"/>
      <c r="T5" s="485"/>
      <c r="W5" s="490"/>
      <c r="X5" s="491"/>
      <c r="Y5" s="491"/>
      <c r="Z5" s="491"/>
    </row>
    <row r="6" spans="1:27" ht="36" customHeight="1">
      <c r="A6" s="133"/>
      <c r="C6" s="286"/>
      <c r="D6" s="286"/>
      <c r="E6" s="286"/>
      <c r="F6" s="286"/>
      <c r="G6" s="189"/>
      <c r="I6" s="38"/>
      <c r="J6" s="38"/>
      <c r="K6" s="192"/>
      <c r="T6" s="485"/>
      <c r="W6" s="445"/>
      <c r="X6" s="505"/>
      <c r="Y6" s="505"/>
      <c r="Z6" s="505"/>
      <c r="AA6" s="505"/>
    </row>
    <row r="7" spans="1:27" ht="36" customHeight="1">
      <c r="A7" s="133"/>
      <c r="C7" s="286"/>
      <c r="D7" s="286"/>
      <c r="E7" s="286"/>
      <c r="F7" s="286"/>
      <c r="G7" s="189"/>
      <c r="I7" s="38"/>
      <c r="J7" s="38"/>
      <c r="K7" s="192"/>
      <c r="L7" s="217"/>
      <c r="M7" s="217" t="s">
        <v>222</v>
      </c>
      <c r="N7" s="217" t="s">
        <v>223</v>
      </c>
      <c r="O7" s="217" t="s">
        <v>224</v>
      </c>
      <c r="P7" s="217" t="s">
        <v>225</v>
      </c>
      <c r="Q7" s="50"/>
      <c r="R7" s="50"/>
      <c r="W7" s="445"/>
      <c r="X7" s="447"/>
      <c r="Y7" s="447"/>
      <c r="Z7" s="447"/>
      <c r="AA7" s="447"/>
    </row>
    <row r="8" spans="1:27" ht="36" customHeight="1">
      <c r="A8" s="133"/>
      <c r="C8" s="286"/>
      <c r="D8" s="286"/>
      <c r="E8" s="286"/>
      <c r="F8" s="286"/>
      <c r="G8" s="189"/>
      <c r="L8" s="286"/>
      <c r="M8" s="286">
        <v>5293</v>
      </c>
      <c r="N8" s="286">
        <v>5064</v>
      </c>
      <c r="O8" s="286">
        <v>3860</v>
      </c>
      <c r="P8" s="286">
        <v>4644</v>
      </c>
      <c r="Q8" s="50"/>
      <c r="R8" s="50"/>
      <c r="W8" s="445"/>
      <c r="X8" s="447"/>
      <c r="Y8" s="447"/>
      <c r="Z8" s="447"/>
      <c r="AA8" s="447"/>
    </row>
    <row r="9" spans="1:27">
      <c r="A9" s="229"/>
      <c r="K9" s="800"/>
      <c r="L9" s="219"/>
      <c r="M9" s="219">
        <v>5946</v>
      </c>
      <c r="N9" s="219">
        <v>5074</v>
      </c>
      <c r="O9" s="219">
        <v>3857</v>
      </c>
      <c r="P9" s="219">
        <v>5966</v>
      </c>
      <c r="Q9" s="38" t="s">
        <v>652</v>
      </c>
      <c r="R9" s="38"/>
    </row>
    <row r="10" spans="1:27">
      <c r="K10" s="800"/>
      <c r="M10" s="218">
        <v>32.5</v>
      </c>
      <c r="N10" s="218">
        <v>34.200000000000003</v>
      </c>
      <c r="O10" s="218">
        <v>50.6</v>
      </c>
      <c r="Q10" s="58" t="s">
        <v>653</v>
      </c>
    </row>
    <row r="11" spans="1:27">
      <c r="L11" s="149"/>
      <c r="M11" s="149">
        <f t="shared" ref="M11:P11" si="0">SUM(M9:M10)</f>
        <v>5978.5</v>
      </c>
      <c r="N11" s="149">
        <f t="shared" si="0"/>
        <v>5108.2</v>
      </c>
      <c r="O11" s="149">
        <f t="shared" si="0"/>
        <v>3907.6</v>
      </c>
      <c r="P11" s="149">
        <f t="shared" si="0"/>
        <v>5966</v>
      </c>
      <c r="Y11" s="328"/>
    </row>
    <row r="14" spans="1:27" ht="25.5">
      <c r="L14" s="217"/>
      <c r="M14" s="217" t="s">
        <v>222</v>
      </c>
      <c r="N14" s="217" t="s">
        <v>223</v>
      </c>
      <c r="O14" s="217" t="s">
        <v>224</v>
      </c>
      <c r="P14" s="217" t="s">
        <v>225</v>
      </c>
    </row>
    <row r="15" spans="1:27">
      <c r="K15" s="801"/>
      <c r="L15" s="225"/>
      <c r="M15" s="225">
        <v>5702</v>
      </c>
      <c r="N15" s="225">
        <v>5100</v>
      </c>
      <c r="O15" s="225">
        <v>3980</v>
      </c>
      <c r="P15" s="225">
        <v>6624</v>
      </c>
      <c r="Q15" s="38" t="s">
        <v>652</v>
      </c>
    </row>
    <row r="16" spans="1:27">
      <c r="K16" s="801"/>
      <c r="L16" s="67"/>
      <c r="M16" s="218" t="s">
        <v>654</v>
      </c>
      <c r="N16" s="218" t="s">
        <v>654</v>
      </c>
      <c r="O16" s="218" t="s">
        <v>654</v>
      </c>
      <c r="P16" s="218" t="s">
        <v>654</v>
      </c>
      <c r="Q16" s="58" t="s">
        <v>653</v>
      </c>
    </row>
    <row r="17" spans="1:18">
      <c r="L17" s="149"/>
      <c r="M17" s="149">
        <f t="shared" ref="M17:P17" si="1">SUM(M15:M16)</f>
        <v>5702</v>
      </c>
      <c r="N17" s="149">
        <f t="shared" si="1"/>
        <v>5100</v>
      </c>
      <c r="O17" s="149">
        <f t="shared" si="1"/>
        <v>3980</v>
      </c>
      <c r="P17" s="149">
        <f t="shared" si="1"/>
        <v>6624</v>
      </c>
    </row>
    <row r="20" spans="1:18" ht="25.5">
      <c r="K20" s="801"/>
      <c r="L20" s="217"/>
      <c r="M20" s="217" t="s">
        <v>222</v>
      </c>
      <c r="N20" s="217" t="s">
        <v>223</v>
      </c>
      <c r="O20" s="217" t="s">
        <v>224</v>
      </c>
      <c r="P20" s="217" t="s">
        <v>225</v>
      </c>
    </row>
    <row r="21" spans="1:18">
      <c r="H21" s="38"/>
      <c r="I21" s="38"/>
      <c r="J21" s="38"/>
      <c r="K21" s="801"/>
      <c r="L21" s="225"/>
      <c r="M21" s="225">
        <v>5198</v>
      </c>
      <c r="N21" s="225">
        <v>4689</v>
      </c>
      <c r="O21" s="225">
        <v>3663</v>
      </c>
      <c r="P21" s="225">
        <v>6797</v>
      </c>
      <c r="Q21" s="38" t="s">
        <v>652</v>
      </c>
      <c r="R21" s="38"/>
    </row>
    <row r="22" spans="1:18">
      <c r="L22" s="67"/>
      <c r="M22" s="218" t="s">
        <v>654</v>
      </c>
      <c r="N22" s="218" t="s">
        <v>654</v>
      </c>
      <c r="O22" s="218" t="s">
        <v>654</v>
      </c>
      <c r="P22" s="218" t="s">
        <v>654</v>
      </c>
      <c r="Q22" s="58" t="s">
        <v>653</v>
      </c>
    </row>
    <row r="23" spans="1:18">
      <c r="A23" t="s">
        <v>655</v>
      </c>
      <c r="L23" s="149"/>
      <c r="M23" s="149">
        <f t="shared" ref="M23:P23" si="2">SUM(M21:M22)</f>
        <v>5198</v>
      </c>
      <c r="N23" s="149">
        <f t="shared" si="2"/>
        <v>4689</v>
      </c>
      <c r="O23" s="149">
        <f t="shared" si="2"/>
        <v>3663</v>
      </c>
      <c r="P23" s="149">
        <f t="shared" si="2"/>
        <v>6797</v>
      </c>
    </row>
    <row r="25" spans="1:18" ht="18.75">
      <c r="N25" s="568">
        <v>2019</v>
      </c>
    </row>
    <row r="26" spans="1:18" ht="25.5">
      <c r="K26" s="569"/>
      <c r="L26" s="217"/>
      <c r="M26" s="217" t="s">
        <v>222</v>
      </c>
      <c r="N26" s="217" t="s">
        <v>223</v>
      </c>
      <c r="O26" s="217" t="s">
        <v>224</v>
      </c>
      <c r="P26" s="217" t="s">
        <v>225</v>
      </c>
    </row>
    <row r="27" spans="1:18">
      <c r="K27" s="569"/>
      <c r="L27" s="225"/>
      <c r="M27" s="225">
        <v>5919</v>
      </c>
      <c r="N27" s="225">
        <v>5185</v>
      </c>
      <c r="O27" s="225">
        <v>4168</v>
      </c>
      <c r="P27" s="225">
        <v>7112</v>
      </c>
      <c r="Q27" s="38" t="s">
        <v>652</v>
      </c>
    </row>
    <row r="28" spans="1:18">
      <c r="L28" s="67"/>
      <c r="M28" s="218" t="s">
        <v>654</v>
      </c>
      <c r="N28" s="218" t="s">
        <v>654</v>
      </c>
      <c r="O28" s="218" t="s">
        <v>654</v>
      </c>
      <c r="P28" s="218" t="s">
        <v>654</v>
      </c>
      <c r="Q28" s="58" t="s">
        <v>653</v>
      </c>
    </row>
    <row r="29" spans="1:18">
      <c r="L29" s="149"/>
      <c r="M29" s="149">
        <f t="shared" ref="M29:P29" si="3">SUM(M27:M28)</f>
        <v>5919</v>
      </c>
      <c r="N29" s="149">
        <f t="shared" si="3"/>
        <v>5185</v>
      </c>
      <c r="O29" s="149">
        <f t="shared" si="3"/>
        <v>4168</v>
      </c>
      <c r="P29" s="149">
        <f t="shared" si="3"/>
        <v>7112</v>
      </c>
    </row>
  </sheetData>
  <mergeCells count="3">
    <mergeCell ref="K9:K10"/>
    <mergeCell ref="K15:K16"/>
    <mergeCell ref="K20:K21"/>
  </mergeCells>
  <printOptions horizontalCentered="1"/>
  <pageMargins left="0.70866141732283505" right="0.70866141732283505" top="1.7322834645669301" bottom="0.74803149606299202" header="0.31496062992126" footer="0.31496062992126"/>
  <pageSetup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colBreaks count="1" manualBreakCount="1">
    <brk id="18" max="1048575" man="1"/>
  </colBreaks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33"/>
  <sheetViews>
    <sheetView rightToLeft="1" view="pageLayout" topLeftCell="A2" zoomScaleNormal="100" workbookViewId="0">
      <selection activeCell="A2" sqref="A2:G25"/>
    </sheetView>
  </sheetViews>
  <sheetFormatPr defaultRowHeight="15"/>
  <cols>
    <col min="1" max="1" width="14.85546875" customWidth="1"/>
    <col min="2" max="2" width="11.42578125" customWidth="1"/>
    <col min="3" max="6" width="10.5703125" customWidth="1"/>
    <col min="7" max="7" width="20.85546875" customWidth="1"/>
    <col min="8" max="8" width="51.42578125" customWidth="1"/>
    <col min="9" max="9" width="17.5703125" bestFit="1" customWidth="1"/>
    <col min="10" max="10" width="10.7109375" bestFit="1" customWidth="1"/>
    <col min="11" max="11" width="10.85546875" bestFit="1" customWidth="1"/>
    <col min="13" max="13" width="9.85546875" bestFit="1" customWidth="1"/>
    <col min="258" max="258" width="24.42578125" customWidth="1"/>
    <col min="259" max="259" width="16.85546875" customWidth="1"/>
    <col min="260" max="260" width="17.28515625" customWidth="1"/>
    <col min="261" max="261" width="15.85546875" customWidth="1"/>
    <col min="262" max="262" width="24.42578125" customWidth="1"/>
    <col min="514" max="514" width="24.42578125" customWidth="1"/>
    <col min="515" max="515" width="16.85546875" customWidth="1"/>
    <col min="516" max="516" width="17.28515625" customWidth="1"/>
    <col min="517" max="517" width="15.85546875" customWidth="1"/>
    <col min="518" max="518" width="24.42578125" customWidth="1"/>
    <col min="770" max="770" width="24.42578125" customWidth="1"/>
    <col min="771" max="771" width="16.85546875" customWidth="1"/>
    <col min="772" max="772" width="17.28515625" customWidth="1"/>
    <col min="773" max="773" width="15.85546875" customWidth="1"/>
    <col min="774" max="774" width="24.42578125" customWidth="1"/>
    <col min="1026" max="1026" width="24.42578125" customWidth="1"/>
    <col min="1027" max="1027" width="16.85546875" customWidth="1"/>
    <col min="1028" max="1028" width="17.28515625" customWidth="1"/>
    <col min="1029" max="1029" width="15.85546875" customWidth="1"/>
    <col min="1030" max="1030" width="24.42578125" customWidth="1"/>
    <col min="1282" max="1282" width="24.42578125" customWidth="1"/>
    <col min="1283" max="1283" width="16.85546875" customWidth="1"/>
    <col min="1284" max="1284" width="17.28515625" customWidth="1"/>
    <col min="1285" max="1285" width="15.85546875" customWidth="1"/>
    <col min="1286" max="1286" width="24.42578125" customWidth="1"/>
    <col min="1538" max="1538" width="24.42578125" customWidth="1"/>
    <col min="1539" max="1539" width="16.85546875" customWidth="1"/>
    <col min="1540" max="1540" width="17.28515625" customWidth="1"/>
    <col min="1541" max="1541" width="15.85546875" customWidth="1"/>
    <col min="1542" max="1542" width="24.42578125" customWidth="1"/>
    <col min="1794" max="1794" width="24.42578125" customWidth="1"/>
    <col min="1795" max="1795" width="16.85546875" customWidth="1"/>
    <col min="1796" max="1796" width="17.28515625" customWidth="1"/>
    <col min="1797" max="1797" width="15.85546875" customWidth="1"/>
    <col min="1798" max="1798" width="24.42578125" customWidth="1"/>
    <col min="2050" max="2050" width="24.42578125" customWidth="1"/>
    <col min="2051" max="2051" width="16.85546875" customWidth="1"/>
    <col min="2052" max="2052" width="17.28515625" customWidth="1"/>
    <col min="2053" max="2053" width="15.85546875" customWidth="1"/>
    <col min="2054" max="2054" width="24.42578125" customWidth="1"/>
    <col min="2306" max="2306" width="24.42578125" customWidth="1"/>
    <col min="2307" max="2307" width="16.85546875" customWidth="1"/>
    <col min="2308" max="2308" width="17.28515625" customWidth="1"/>
    <col min="2309" max="2309" width="15.85546875" customWidth="1"/>
    <col min="2310" max="2310" width="24.42578125" customWidth="1"/>
    <col min="2562" max="2562" width="24.42578125" customWidth="1"/>
    <col min="2563" max="2563" width="16.85546875" customWidth="1"/>
    <col min="2564" max="2564" width="17.28515625" customWidth="1"/>
    <col min="2565" max="2565" width="15.85546875" customWidth="1"/>
    <col min="2566" max="2566" width="24.42578125" customWidth="1"/>
    <col min="2818" max="2818" width="24.42578125" customWidth="1"/>
    <col min="2819" max="2819" width="16.85546875" customWidth="1"/>
    <col min="2820" max="2820" width="17.28515625" customWidth="1"/>
    <col min="2821" max="2821" width="15.85546875" customWidth="1"/>
    <col min="2822" max="2822" width="24.42578125" customWidth="1"/>
    <col min="3074" max="3074" width="24.42578125" customWidth="1"/>
    <col min="3075" max="3075" width="16.85546875" customWidth="1"/>
    <col min="3076" max="3076" width="17.28515625" customWidth="1"/>
    <col min="3077" max="3077" width="15.85546875" customWidth="1"/>
    <col min="3078" max="3078" width="24.42578125" customWidth="1"/>
    <col min="3330" max="3330" width="24.42578125" customWidth="1"/>
    <col min="3331" max="3331" width="16.85546875" customWidth="1"/>
    <col min="3332" max="3332" width="17.28515625" customWidth="1"/>
    <col min="3333" max="3333" width="15.85546875" customWidth="1"/>
    <col min="3334" max="3334" width="24.42578125" customWidth="1"/>
    <col min="3586" max="3586" width="24.42578125" customWidth="1"/>
    <col min="3587" max="3587" width="16.85546875" customWidth="1"/>
    <col min="3588" max="3588" width="17.28515625" customWidth="1"/>
    <col min="3589" max="3589" width="15.85546875" customWidth="1"/>
    <col min="3590" max="3590" width="24.42578125" customWidth="1"/>
    <col min="3842" max="3842" width="24.42578125" customWidth="1"/>
    <col min="3843" max="3843" width="16.85546875" customWidth="1"/>
    <col min="3844" max="3844" width="17.28515625" customWidth="1"/>
    <col min="3845" max="3845" width="15.85546875" customWidth="1"/>
    <col min="3846" max="3846" width="24.42578125" customWidth="1"/>
    <col min="4098" max="4098" width="24.42578125" customWidth="1"/>
    <col min="4099" max="4099" width="16.85546875" customWidth="1"/>
    <col min="4100" max="4100" width="17.28515625" customWidth="1"/>
    <col min="4101" max="4101" width="15.85546875" customWidth="1"/>
    <col min="4102" max="4102" width="24.42578125" customWidth="1"/>
    <col min="4354" max="4354" width="24.42578125" customWidth="1"/>
    <col min="4355" max="4355" width="16.85546875" customWidth="1"/>
    <col min="4356" max="4356" width="17.28515625" customWidth="1"/>
    <col min="4357" max="4357" width="15.85546875" customWidth="1"/>
    <col min="4358" max="4358" width="24.42578125" customWidth="1"/>
    <col min="4610" max="4610" width="24.42578125" customWidth="1"/>
    <col min="4611" max="4611" width="16.85546875" customWidth="1"/>
    <col min="4612" max="4612" width="17.28515625" customWidth="1"/>
    <col min="4613" max="4613" width="15.85546875" customWidth="1"/>
    <col min="4614" max="4614" width="24.42578125" customWidth="1"/>
    <col min="4866" max="4866" width="24.42578125" customWidth="1"/>
    <col min="4867" max="4867" width="16.85546875" customWidth="1"/>
    <col min="4868" max="4868" width="17.28515625" customWidth="1"/>
    <col min="4869" max="4869" width="15.85546875" customWidth="1"/>
    <col min="4870" max="4870" width="24.42578125" customWidth="1"/>
    <col min="5122" max="5122" width="24.42578125" customWidth="1"/>
    <col min="5123" max="5123" width="16.85546875" customWidth="1"/>
    <col min="5124" max="5124" width="17.28515625" customWidth="1"/>
    <col min="5125" max="5125" width="15.85546875" customWidth="1"/>
    <col min="5126" max="5126" width="24.42578125" customWidth="1"/>
    <col min="5378" max="5378" width="24.42578125" customWidth="1"/>
    <col min="5379" max="5379" width="16.85546875" customWidth="1"/>
    <col min="5380" max="5380" width="17.28515625" customWidth="1"/>
    <col min="5381" max="5381" width="15.85546875" customWidth="1"/>
    <col min="5382" max="5382" width="24.42578125" customWidth="1"/>
    <col min="5634" max="5634" width="24.42578125" customWidth="1"/>
    <col min="5635" max="5635" width="16.85546875" customWidth="1"/>
    <col min="5636" max="5636" width="17.28515625" customWidth="1"/>
    <col min="5637" max="5637" width="15.85546875" customWidth="1"/>
    <col min="5638" max="5638" width="24.42578125" customWidth="1"/>
    <col min="5890" max="5890" width="24.42578125" customWidth="1"/>
    <col min="5891" max="5891" width="16.85546875" customWidth="1"/>
    <col min="5892" max="5892" width="17.28515625" customWidth="1"/>
    <col min="5893" max="5893" width="15.85546875" customWidth="1"/>
    <col min="5894" max="5894" width="24.42578125" customWidth="1"/>
    <col min="6146" max="6146" width="24.42578125" customWidth="1"/>
    <col min="6147" max="6147" width="16.85546875" customWidth="1"/>
    <col min="6148" max="6148" width="17.28515625" customWidth="1"/>
    <col min="6149" max="6149" width="15.85546875" customWidth="1"/>
    <col min="6150" max="6150" width="24.42578125" customWidth="1"/>
    <col min="6402" max="6402" width="24.42578125" customWidth="1"/>
    <col min="6403" max="6403" width="16.85546875" customWidth="1"/>
    <col min="6404" max="6404" width="17.28515625" customWidth="1"/>
    <col min="6405" max="6405" width="15.85546875" customWidth="1"/>
    <col min="6406" max="6406" width="24.42578125" customWidth="1"/>
    <col min="6658" max="6658" width="24.42578125" customWidth="1"/>
    <col min="6659" max="6659" width="16.85546875" customWidth="1"/>
    <col min="6660" max="6660" width="17.28515625" customWidth="1"/>
    <col min="6661" max="6661" width="15.85546875" customWidth="1"/>
    <col min="6662" max="6662" width="24.42578125" customWidth="1"/>
    <col min="6914" max="6914" width="24.42578125" customWidth="1"/>
    <col min="6915" max="6915" width="16.85546875" customWidth="1"/>
    <col min="6916" max="6916" width="17.28515625" customWidth="1"/>
    <col min="6917" max="6917" width="15.85546875" customWidth="1"/>
    <col min="6918" max="6918" width="24.42578125" customWidth="1"/>
    <col min="7170" max="7170" width="24.42578125" customWidth="1"/>
    <col min="7171" max="7171" width="16.85546875" customWidth="1"/>
    <col min="7172" max="7172" width="17.28515625" customWidth="1"/>
    <col min="7173" max="7173" width="15.85546875" customWidth="1"/>
    <col min="7174" max="7174" width="24.42578125" customWidth="1"/>
    <col min="7426" max="7426" width="24.42578125" customWidth="1"/>
    <col min="7427" max="7427" width="16.85546875" customWidth="1"/>
    <col min="7428" max="7428" width="17.28515625" customWidth="1"/>
    <col min="7429" max="7429" width="15.85546875" customWidth="1"/>
    <col min="7430" max="7430" width="24.42578125" customWidth="1"/>
    <col min="7682" max="7682" width="24.42578125" customWidth="1"/>
    <col min="7683" max="7683" width="16.85546875" customWidth="1"/>
    <col min="7684" max="7684" width="17.28515625" customWidth="1"/>
    <col min="7685" max="7685" width="15.85546875" customWidth="1"/>
    <col min="7686" max="7686" width="24.42578125" customWidth="1"/>
    <col min="7938" max="7938" width="24.42578125" customWidth="1"/>
    <col min="7939" max="7939" width="16.85546875" customWidth="1"/>
    <col min="7940" max="7940" width="17.28515625" customWidth="1"/>
    <col min="7941" max="7941" width="15.85546875" customWidth="1"/>
    <col min="7942" max="7942" width="24.42578125" customWidth="1"/>
    <col min="8194" max="8194" width="24.42578125" customWidth="1"/>
    <col min="8195" max="8195" width="16.85546875" customWidth="1"/>
    <col min="8196" max="8196" width="17.28515625" customWidth="1"/>
    <col min="8197" max="8197" width="15.85546875" customWidth="1"/>
    <col min="8198" max="8198" width="24.42578125" customWidth="1"/>
    <col min="8450" max="8450" width="24.42578125" customWidth="1"/>
    <col min="8451" max="8451" width="16.85546875" customWidth="1"/>
    <col min="8452" max="8452" width="17.28515625" customWidth="1"/>
    <col min="8453" max="8453" width="15.85546875" customWidth="1"/>
    <col min="8454" max="8454" width="24.42578125" customWidth="1"/>
    <col min="8706" max="8706" width="24.42578125" customWidth="1"/>
    <col min="8707" max="8707" width="16.85546875" customWidth="1"/>
    <col min="8708" max="8708" width="17.28515625" customWidth="1"/>
    <col min="8709" max="8709" width="15.85546875" customWidth="1"/>
    <col min="8710" max="8710" width="24.42578125" customWidth="1"/>
    <col min="8962" max="8962" width="24.42578125" customWidth="1"/>
    <col min="8963" max="8963" width="16.85546875" customWidth="1"/>
    <col min="8964" max="8964" width="17.28515625" customWidth="1"/>
    <col min="8965" max="8965" width="15.85546875" customWidth="1"/>
    <col min="8966" max="8966" width="24.42578125" customWidth="1"/>
    <col min="9218" max="9218" width="24.42578125" customWidth="1"/>
    <col min="9219" max="9219" width="16.85546875" customWidth="1"/>
    <col min="9220" max="9220" width="17.28515625" customWidth="1"/>
    <col min="9221" max="9221" width="15.85546875" customWidth="1"/>
    <col min="9222" max="9222" width="24.42578125" customWidth="1"/>
    <col min="9474" max="9474" width="24.42578125" customWidth="1"/>
    <col min="9475" max="9475" width="16.85546875" customWidth="1"/>
    <col min="9476" max="9476" width="17.28515625" customWidth="1"/>
    <col min="9477" max="9477" width="15.85546875" customWidth="1"/>
    <col min="9478" max="9478" width="24.42578125" customWidth="1"/>
    <col min="9730" max="9730" width="24.42578125" customWidth="1"/>
    <col min="9731" max="9731" width="16.85546875" customWidth="1"/>
    <col min="9732" max="9732" width="17.28515625" customWidth="1"/>
    <col min="9733" max="9733" width="15.85546875" customWidth="1"/>
    <col min="9734" max="9734" width="24.42578125" customWidth="1"/>
    <col min="9986" max="9986" width="24.42578125" customWidth="1"/>
    <col min="9987" max="9987" width="16.85546875" customWidth="1"/>
    <col min="9988" max="9988" width="17.28515625" customWidth="1"/>
    <col min="9989" max="9989" width="15.85546875" customWidth="1"/>
    <col min="9990" max="9990" width="24.42578125" customWidth="1"/>
    <col min="10242" max="10242" width="24.42578125" customWidth="1"/>
    <col min="10243" max="10243" width="16.85546875" customWidth="1"/>
    <col min="10244" max="10244" width="17.28515625" customWidth="1"/>
    <col min="10245" max="10245" width="15.85546875" customWidth="1"/>
    <col min="10246" max="10246" width="24.42578125" customWidth="1"/>
    <col min="10498" max="10498" width="24.42578125" customWidth="1"/>
    <col min="10499" max="10499" width="16.85546875" customWidth="1"/>
    <col min="10500" max="10500" width="17.28515625" customWidth="1"/>
    <col min="10501" max="10501" width="15.85546875" customWidth="1"/>
    <col min="10502" max="10502" width="24.42578125" customWidth="1"/>
    <col min="10754" max="10754" width="24.42578125" customWidth="1"/>
    <col min="10755" max="10755" width="16.85546875" customWidth="1"/>
    <col min="10756" max="10756" width="17.28515625" customWidth="1"/>
    <col min="10757" max="10757" width="15.85546875" customWidth="1"/>
    <col min="10758" max="10758" width="24.42578125" customWidth="1"/>
    <col min="11010" max="11010" width="24.42578125" customWidth="1"/>
    <col min="11011" max="11011" width="16.85546875" customWidth="1"/>
    <col min="11012" max="11012" width="17.28515625" customWidth="1"/>
    <col min="11013" max="11013" width="15.85546875" customWidth="1"/>
    <col min="11014" max="11014" width="24.42578125" customWidth="1"/>
    <col min="11266" max="11266" width="24.42578125" customWidth="1"/>
    <col min="11267" max="11267" width="16.85546875" customWidth="1"/>
    <col min="11268" max="11268" width="17.28515625" customWidth="1"/>
    <col min="11269" max="11269" width="15.85546875" customWidth="1"/>
    <col min="11270" max="11270" width="24.42578125" customWidth="1"/>
    <col min="11522" max="11522" width="24.42578125" customWidth="1"/>
    <col min="11523" max="11523" width="16.85546875" customWidth="1"/>
    <col min="11524" max="11524" width="17.28515625" customWidth="1"/>
    <col min="11525" max="11525" width="15.85546875" customWidth="1"/>
    <col min="11526" max="11526" width="24.42578125" customWidth="1"/>
    <col min="11778" max="11778" width="24.42578125" customWidth="1"/>
    <col min="11779" max="11779" width="16.85546875" customWidth="1"/>
    <col min="11780" max="11780" width="17.28515625" customWidth="1"/>
    <col min="11781" max="11781" width="15.85546875" customWidth="1"/>
    <col min="11782" max="11782" width="24.42578125" customWidth="1"/>
    <col min="12034" max="12034" width="24.42578125" customWidth="1"/>
    <col min="12035" max="12035" width="16.85546875" customWidth="1"/>
    <col min="12036" max="12036" width="17.28515625" customWidth="1"/>
    <col min="12037" max="12037" width="15.85546875" customWidth="1"/>
    <col min="12038" max="12038" width="24.42578125" customWidth="1"/>
    <col min="12290" max="12290" width="24.42578125" customWidth="1"/>
    <col min="12291" max="12291" width="16.85546875" customWidth="1"/>
    <col min="12292" max="12292" width="17.28515625" customWidth="1"/>
    <col min="12293" max="12293" width="15.85546875" customWidth="1"/>
    <col min="12294" max="12294" width="24.42578125" customWidth="1"/>
    <col min="12546" max="12546" width="24.42578125" customWidth="1"/>
    <col min="12547" max="12547" width="16.85546875" customWidth="1"/>
    <col min="12548" max="12548" width="17.28515625" customWidth="1"/>
    <col min="12549" max="12549" width="15.85546875" customWidth="1"/>
    <col min="12550" max="12550" width="24.42578125" customWidth="1"/>
    <col min="12802" max="12802" width="24.42578125" customWidth="1"/>
    <col min="12803" max="12803" width="16.85546875" customWidth="1"/>
    <col min="12804" max="12804" width="17.28515625" customWidth="1"/>
    <col min="12805" max="12805" width="15.85546875" customWidth="1"/>
    <col min="12806" max="12806" width="24.42578125" customWidth="1"/>
    <col min="13058" max="13058" width="24.42578125" customWidth="1"/>
    <col min="13059" max="13059" width="16.85546875" customWidth="1"/>
    <col min="13060" max="13060" width="17.28515625" customWidth="1"/>
    <col min="13061" max="13061" width="15.85546875" customWidth="1"/>
    <col min="13062" max="13062" width="24.42578125" customWidth="1"/>
    <col min="13314" max="13314" width="24.42578125" customWidth="1"/>
    <col min="13315" max="13315" width="16.85546875" customWidth="1"/>
    <col min="13316" max="13316" width="17.28515625" customWidth="1"/>
    <col min="13317" max="13317" width="15.85546875" customWidth="1"/>
    <col min="13318" max="13318" width="24.42578125" customWidth="1"/>
    <col min="13570" max="13570" width="24.42578125" customWidth="1"/>
    <col min="13571" max="13571" width="16.85546875" customWidth="1"/>
    <col min="13572" max="13572" width="17.28515625" customWidth="1"/>
    <col min="13573" max="13573" width="15.85546875" customWidth="1"/>
    <col min="13574" max="13574" width="24.42578125" customWidth="1"/>
    <col min="13826" max="13826" width="24.42578125" customWidth="1"/>
    <col min="13827" max="13827" width="16.85546875" customWidth="1"/>
    <col min="13828" max="13828" width="17.28515625" customWidth="1"/>
    <col min="13829" max="13829" width="15.85546875" customWidth="1"/>
    <col min="13830" max="13830" width="24.42578125" customWidth="1"/>
    <col min="14082" max="14082" width="24.42578125" customWidth="1"/>
    <col min="14083" max="14083" width="16.85546875" customWidth="1"/>
    <col min="14084" max="14084" width="17.28515625" customWidth="1"/>
    <col min="14085" max="14085" width="15.85546875" customWidth="1"/>
    <col min="14086" max="14086" width="24.42578125" customWidth="1"/>
    <col min="14338" max="14338" width="24.42578125" customWidth="1"/>
    <col min="14339" max="14339" width="16.85546875" customWidth="1"/>
    <col min="14340" max="14340" width="17.28515625" customWidth="1"/>
    <col min="14341" max="14341" width="15.85546875" customWidth="1"/>
    <col min="14342" max="14342" width="24.42578125" customWidth="1"/>
    <col min="14594" max="14594" width="24.42578125" customWidth="1"/>
    <col min="14595" max="14595" width="16.85546875" customWidth="1"/>
    <col min="14596" max="14596" width="17.28515625" customWidth="1"/>
    <col min="14597" max="14597" width="15.85546875" customWidth="1"/>
    <col min="14598" max="14598" width="24.42578125" customWidth="1"/>
    <col min="14850" max="14850" width="24.42578125" customWidth="1"/>
    <col min="14851" max="14851" width="16.85546875" customWidth="1"/>
    <col min="14852" max="14852" width="17.28515625" customWidth="1"/>
    <col min="14853" max="14853" width="15.85546875" customWidth="1"/>
    <col min="14854" max="14854" width="24.42578125" customWidth="1"/>
    <col min="15106" max="15106" width="24.42578125" customWidth="1"/>
    <col min="15107" max="15107" width="16.85546875" customWidth="1"/>
    <col min="15108" max="15108" width="17.28515625" customWidth="1"/>
    <col min="15109" max="15109" width="15.85546875" customWidth="1"/>
    <col min="15110" max="15110" width="24.42578125" customWidth="1"/>
    <col min="15362" max="15362" width="24.42578125" customWidth="1"/>
    <col min="15363" max="15363" width="16.85546875" customWidth="1"/>
    <col min="15364" max="15364" width="17.28515625" customWidth="1"/>
    <col min="15365" max="15365" width="15.85546875" customWidth="1"/>
    <col min="15366" max="15366" width="24.42578125" customWidth="1"/>
    <col min="15618" max="15618" width="24.42578125" customWidth="1"/>
    <col min="15619" max="15619" width="16.85546875" customWidth="1"/>
    <col min="15620" max="15620" width="17.28515625" customWidth="1"/>
    <col min="15621" max="15621" width="15.85546875" customWidth="1"/>
    <col min="15622" max="15622" width="24.42578125" customWidth="1"/>
    <col min="15874" max="15874" width="24.42578125" customWidth="1"/>
    <col min="15875" max="15875" width="16.85546875" customWidth="1"/>
    <col min="15876" max="15876" width="17.28515625" customWidth="1"/>
    <col min="15877" max="15877" width="15.85546875" customWidth="1"/>
    <col min="15878" max="15878" width="24.42578125" customWidth="1"/>
    <col min="16130" max="16130" width="24.42578125" customWidth="1"/>
    <col min="16131" max="16131" width="16.85546875" customWidth="1"/>
    <col min="16132" max="16132" width="17.28515625" customWidth="1"/>
    <col min="16133" max="16133" width="15.85546875" customWidth="1"/>
    <col min="16134" max="16134" width="24.42578125" customWidth="1"/>
  </cols>
  <sheetData>
    <row r="1" spans="1:18" ht="15.75">
      <c r="A1" s="20"/>
      <c r="B1" s="20"/>
      <c r="C1" s="20"/>
      <c r="D1" s="20"/>
      <c r="E1" s="20"/>
      <c r="F1" s="20"/>
      <c r="G1" s="20"/>
    </row>
    <row r="2" spans="1:18" ht="20.25">
      <c r="A2" s="126" t="s">
        <v>656</v>
      </c>
      <c r="B2" s="126"/>
      <c r="C2" s="126"/>
      <c r="D2" s="123"/>
      <c r="E2" s="123"/>
      <c r="F2" s="134"/>
      <c r="G2" s="123" t="s">
        <v>657</v>
      </c>
    </row>
    <row r="4" spans="1:18">
      <c r="A4" s="15"/>
      <c r="B4" s="15"/>
      <c r="C4" s="15"/>
      <c r="D4" s="15"/>
      <c r="E4" s="15"/>
      <c r="F4" s="15"/>
      <c r="G4" s="22"/>
    </row>
    <row r="5" spans="1:18">
      <c r="A5" s="6"/>
      <c r="B5" s="6"/>
      <c r="C5" s="6"/>
      <c r="D5" s="6"/>
      <c r="E5" s="6"/>
      <c r="F5" s="6"/>
      <c r="G5" s="6"/>
    </row>
    <row r="10" spans="1:18">
      <c r="I10" s="58"/>
      <c r="J10" s="58"/>
      <c r="K10" s="58"/>
      <c r="L10" s="58"/>
      <c r="M10" s="58"/>
      <c r="N10" s="58"/>
      <c r="O10" s="58"/>
      <c r="P10" s="58"/>
    </row>
    <row r="11" spans="1:18" ht="18">
      <c r="I11" s="570"/>
      <c r="J11" s="504"/>
      <c r="K11" s="571">
        <v>2013</v>
      </c>
      <c r="L11" s="55">
        <v>2014</v>
      </c>
      <c r="M11" s="55">
        <v>2015</v>
      </c>
      <c r="N11" s="55">
        <v>2016</v>
      </c>
      <c r="O11" s="55">
        <v>2017</v>
      </c>
      <c r="P11" s="55">
        <v>2018</v>
      </c>
      <c r="Q11" s="55">
        <v>2019</v>
      </c>
      <c r="R11" s="51"/>
    </row>
    <row r="12" spans="1:18" ht="15.75">
      <c r="I12" s="572"/>
      <c r="J12" s="573" t="s">
        <v>323</v>
      </c>
      <c r="K12" s="574">
        <v>803</v>
      </c>
      <c r="L12" s="574">
        <v>1138</v>
      </c>
      <c r="M12" s="574">
        <v>1118</v>
      </c>
      <c r="N12" s="574">
        <v>1116</v>
      </c>
      <c r="O12" s="574">
        <v>1090.0999999999999</v>
      </c>
      <c r="P12" s="574">
        <v>1236.5999999999999</v>
      </c>
      <c r="Q12" s="574">
        <v>1115</v>
      </c>
      <c r="R12" s="51"/>
    </row>
    <row r="13" spans="1:18" ht="15.75">
      <c r="I13" s="572"/>
      <c r="J13" s="573" t="s">
        <v>324</v>
      </c>
      <c r="K13" s="574">
        <v>1342</v>
      </c>
      <c r="L13" s="574">
        <v>1954</v>
      </c>
      <c r="M13" s="574">
        <v>1918</v>
      </c>
      <c r="N13" s="574">
        <v>1917</v>
      </c>
      <c r="O13" s="574">
        <v>1882</v>
      </c>
      <c r="P13" s="574">
        <v>2129</v>
      </c>
      <c r="Q13" s="574">
        <v>1903</v>
      </c>
      <c r="R13" s="51"/>
    </row>
    <row r="14" spans="1:18" ht="15.75">
      <c r="I14" s="572"/>
      <c r="J14" s="573" t="s">
        <v>658</v>
      </c>
      <c r="K14" s="574">
        <v>951</v>
      </c>
      <c r="L14" s="574">
        <v>1255</v>
      </c>
      <c r="M14" s="574">
        <v>2112</v>
      </c>
      <c r="N14" s="574">
        <v>2412</v>
      </c>
      <c r="O14" s="574">
        <v>2377</v>
      </c>
      <c r="P14" s="574">
        <v>2472.6</v>
      </c>
      <c r="Q14" s="574">
        <v>2285</v>
      </c>
      <c r="R14" s="51"/>
    </row>
    <row r="15" spans="1:18" ht="15.75">
      <c r="I15" s="572"/>
      <c r="J15" s="573" t="s">
        <v>325</v>
      </c>
      <c r="K15" s="574">
        <v>611</v>
      </c>
      <c r="L15" s="574">
        <v>669</v>
      </c>
      <c r="M15" s="574">
        <v>976</v>
      </c>
      <c r="N15" s="574">
        <v>1216</v>
      </c>
      <c r="O15" s="574">
        <v>897</v>
      </c>
      <c r="P15" s="574">
        <v>962</v>
      </c>
      <c r="Q15" s="574">
        <v>1400</v>
      </c>
      <c r="R15" s="51"/>
    </row>
    <row r="16" spans="1:18" ht="18">
      <c r="I16" s="572"/>
      <c r="J16" s="575"/>
      <c r="K16" s="575"/>
      <c r="L16" s="570"/>
      <c r="M16" s="570"/>
      <c r="N16" s="58"/>
      <c r="O16" s="58"/>
      <c r="P16" s="58"/>
    </row>
    <row r="17" spans="1:16" ht="23.25">
      <c r="I17" s="576"/>
      <c r="J17" s="577"/>
      <c r="K17" s="578"/>
      <c r="L17" s="52"/>
      <c r="M17" s="574">
        <v>5467</v>
      </c>
      <c r="N17" s="51"/>
      <c r="O17" s="51"/>
      <c r="P17" s="50"/>
    </row>
    <row r="18" spans="1:16" ht="18">
      <c r="I18" s="78"/>
      <c r="J18" s="52"/>
      <c r="K18" s="52"/>
      <c r="L18" s="52"/>
      <c r="M18" s="579">
        <v>2975</v>
      </c>
      <c r="N18" s="51"/>
      <c r="O18" s="51"/>
      <c r="P18" s="50"/>
    </row>
    <row r="19" spans="1:16" ht="18">
      <c r="I19" s="78"/>
      <c r="J19" s="52"/>
      <c r="K19" s="52"/>
      <c r="L19" s="52"/>
      <c r="M19" s="579">
        <v>2872</v>
      </c>
      <c r="N19" s="51"/>
      <c r="O19" s="51"/>
      <c r="P19" s="50"/>
    </row>
    <row r="20" spans="1:16" ht="18">
      <c r="I20" s="78"/>
      <c r="J20" s="52"/>
      <c r="K20" s="52"/>
      <c r="L20" s="52"/>
      <c r="M20" s="579">
        <v>1822</v>
      </c>
      <c r="N20" s="51"/>
      <c r="O20" s="51"/>
      <c r="P20" s="50"/>
    </row>
    <row r="21" spans="1:16" ht="18">
      <c r="I21" s="78"/>
      <c r="J21" s="52"/>
      <c r="K21" s="52"/>
      <c r="L21" s="52"/>
      <c r="M21" s="579">
        <v>1738</v>
      </c>
      <c r="N21" s="51"/>
      <c r="O21" s="51"/>
      <c r="P21" s="50"/>
    </row>
    <row r="22" spans="1:16" ht="18">
      <c r="I22" s="78"/>
      <c r="J22" s="52"/>
      <c r="K22" s="52"/>
      <c r="L22" s="52"/>
      <c r="M22" s="579">
        <f>SUM(M17:M21)</f>
        <v>14874</v>
      </c>
      <c r="N22" s="51"/>
      <c r="O22" s="51"/>
      <c r="P22" s="50"/>
    </row>
    <row r="23" spans="1:16">
      <c r="I23" s="50"/>
      <c r="J23" s="51"/>
      <c r="K23" s="51"/>
      <c r="L23" s="51"/>
      <c r="M23" s="51"/>
      <c r="N23" s="51"/>
      <c r="O23" s="51"/>
      <c r="P23" s="50"/>
    </row>
    <row r="24" spans="1:16">
      <c r="A24" t="s">
        <v>655</v>
      </c>
      <c r="G24" t="s">
        <v>659</v>
      </c>
      <c r="I24" s="50"/>
      <c r="J24" s="51"/>
      <c r="K24" s="51"/>
      <c r="L24" s="51"/>
      <c r="M24" s="51"/>
      <c r="N24" s="51"/>
      <c r="O24" s="51"/>
      <c r="P24" s="50"/>
    </row>
    <row r="25" spans="1:16" ht="15.75">
      <c r="B25" s="44"/>
      <c r="C25" s="44"/>
      <c r="D25" s="44"/>
      <c r="E25" s="44"/>
      <c r="F25" s="13"/>
      <c r="I25" s="50"/>
      <c r="J25" s="50"/>
      <c r="K25" s="50"/>
      <c r="L25" s="50"/>
      <c r="M25" s="50"/>
      <c r="N25" s="50"/>
      <c r="O25" s="50"/>
      <c r="P25" s="50"/>
    </row>
    <row r="26" spans="1:16">
      <c r="I26" s="50"/>
      <c r="J26" s="50"/>
      <c r="K26" s="50"/>
      <c r="L26" s="50"/>
      <c r="M26" s="50"/>
      <c r="N26" s="50"/>
      <c r="O26" s="50"/>
      <c r="P26" s="50"/>
    </row>
    <row r="27" spans="1:16">
      <c r="I27" s="50"/>
      <c r="J27" s="50"/>
      <c r="K27" s="50"/>
      <c r="L27" s="50"/>
      <c r="M27" s="50"/>
      <c r="N27" s="50"/>
      <c r="O27" s="50"/>
      <c r="P27" s="50"/>
    </row>
    <row r="28" spans="1:16" ht="18">
      <c r="H28" s="580" t="s">
        <v>226</v>
      </c>
      <c r="I28" s="50"/>
      <c r="J28" s="50"/>
      <c r="K28" s="50"/>
      <c r="L28" s="50"/>
      <c r="M28" s="50"/>
      <c r="N28" s="50"/>
      <c r="O28" s="50"/>
      <c r="P28" s="50"/>
    </row>
    <row r="29" spans="1:16" ht="18">
      <c r="H29" s="580" t="s">
        <v>660</v>
      </c>
      <c r="I29" s="50"/>
      <c r="J29" s="50"/>
      <c r="K29" s="50"/>
      <c r="L29" s="50"/>
      <c r="M29" s="50"/>
      <c r="N29" s="50"/>
      <c r="O29" s="50"/>
      <c r="P29" s="50"/>
    </row>
    <row r="30" spans="1:16" ht="18">
      <c r="H30" s="580" t="s">
        <v>231</v>
      </c>
      <c r="I30" s="50"/>
      <c r="J30" s="50"/>
      <c r="K30" s="50"/>
      <c r="L30" s="50"/>
      <c r="M30" s="50"/>
      <c r="N30" s="50"/>
      <c r="O30" s="50"/>
      <c r="P30" s="50"/>
    </row>
    <row r="31" spans="1:16" ht="18">
      <c r="H31" s="580" t="s">
        <v>232</v>
      </c>
      <c r="I31" s="50"/>
      <c r="J31" s="50"/>
      <c r="K31" s="50"/>
      <c r="L31" s="50"/>
      <c r="M31" s="50"/>
      <c r="N31" s="50"/>
      <c r="O31" s="50"/>
      <c r="P31" s="50"/>
    </row>
    <row r="32" spans="1:16">
      <c r="I32" s="50"/>
      <c r="J32" s="50"/>
      <c r="K32" s="50"/>
      <c r="L32" s="50"/>
      <c r="M32" s="50"/>
      <c r="N32" s="50"/>
      <c r="O32" s="50"/>
      <c r="P32" s="50"/>
    </row>
    <row r="33" spans="9:16">
      <c r="I33" s="50"/>
      <c r="J33" s="50"/>
      <c r="K33" s="50"/>
      <c r="L33" s="50"/>
      <c r="M33" s="50"/>
      <c r="N33" s="50"/>
      <c r="O33" s="50"/>
      <c r="P33" s="50"/>
    </row>
  </sheetData>
  <printOptions horizontalCentered="1"/>
  <pageMargins left="0.70866141732283505" right="0.70866141732283505" top="1.7322834645669301" bottom="0.74803149606299202" header="0.31496062992126" footer="0.31496062992126"/>
  <pageSetup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colBreaks count="1" manualBreakCount="1">
    <brk id="7" max="1048575" man="1"/>
  </colBreaks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2:AA28"/>
  <sheetViews>
    <sheetView rightToLeft="1" view="pageLayout" topLeftCell="A2" zoomScaleNormal="110" workbookViewId="0">
      <selection activeCell="A3" sqref="A3:F26"/>
    </sheetView>
  </sheetViews>
  <sheetFormatPr defaultRowHeight="15"/>
  <cols>
    <col min="1" max="1" width="22.7109375" customWidth="1"/>
    <col min="2" max="4" width="13.5703125" customWidth="1"/>
    <col min="5" max="5" width="30" customWidth="1"/>
    <col min="6" max="7" width="10.42578125" customWidth="1"/>
    <col min="9" max="9" width="19.85546875" bestFit="1" customWidth="1"/>
    <col min="10" max="12" width="11.5703125" bestFit="1" customWidth="1"/>
    <col min="13" max="13" width="13.28515625" bestFit="1" customWidth="1"/>
    <col min="14" max="14" width="11.5703125" customWidth="1"/>
    <col min="15" max="15" width="11.42578125" customWidth="1"/>
    <col min="16" max="16" width="11.5703125" bestFit="1" customWidth="1"/>
    <col min="17" max="17" width="10.7109375" customWidth="1"/>
    <col min="18" max="18" width="10.85546875" customWidth="1"/>
  </cols>
  <sheetData>
    <row r="2" spans="1:19">
      <c r="A2" s="1"/>
      <c r="B2" s="1"/>
      <c r="C2" s="1"/>
      <c r="E2" s="1"/>
      <c r="H2" s="7"/>
    </row>
    <row r="3" spans="1:19" ht="21" customHeight="1">
      <c r="A3" s="137" t="s">
        <v>263</v>
      </c>
      <c r="B3" s="137"/>
      <c r="C3" s="135"/>
      <c r="D3" s="136"/>
      <c r="E3" s="135" t="s">
        <v>264</v>
      </c>
    </row>
    <row r="4" spans="1:19" ht="15.95" customHeight="1">
      <c r="A4" s="802"/>
      <c r="B4" s="802"/>
      <c r="C4" s="802"/>
      <c r="D4" s="802"/>
      <c r="E4" s="802"/>
      <c r="F4" s="77"/>
      <c r="G4" s="77"/>
      <c r="H4" s="50"/>
      <c r="I4" s="51"/>
      <c r="J4" s="51"/>
      <c r="K4" s="51"/>
      <c r="L4" s="51"/>
      <c r="M4" s="51"/>
    </row>
    <row r="5" spans="1:19" ht="15.95" customHeight="1">
      <c r="A5" s="802"/>
      <c r="B5" s="802"/>
      <c r="C5" s="802"/>
      <c r="D5" s="802"/>
      <c r="E5" s="802"/>
      <c r="F5" s="16"/>
      <c r="G5" s="16"/>
      <c r="I5" s="38"/>
      <c r="J5" s="38"/>
      <c r="K5" s="38"/>
      <c r="L5" s="38"/>
      <c r="M5" s="38"/>
    </row>
    <row r="6" spans="1:19" ht="15.95" customHeight="1">
      <c r="A6" s="17"/>
      <c r="B6" s="17"/>
      <c r="C6" s="17"/>
      <c r="D6" s="18"/>
      <c r="E6" s="19"/>
      <c r="F6" s="16"/>
      <c r="G6" s="16"/>
    </row>
    <row r="7" spans="1:19" ht="15.95" customHeight="1">
      <c r="A7" s="17"/>
      <c r="B7" s="17"/>
      <c r="C7" s="17"/>
      <c r="D7" s="18"/>
      <c r="E7" s="19"/>
      <c r="F7" s="16"/>
      <c r="G7" s="16"/>
    </row>
    <row r="8" spans="1:19" ht="15.95" customHeight="1">
      <c r="A8" s="17"/>
      <c r="B8" s="17"/>
      <c r="C8" s="17"/>
      <c r="D8" s="18"/>
      <c r="E8" s="19"/>
      <c r="F8" s="16"/>
      <c r="G8" s="16"/>
    </row>
    <row r="9" spans="1:19" ht="15.95" customHeight="1">
      <c r="A9" s="17"/>
      <c r="B9" s="17"/>
      <c r="C9" s="17"/>
      <c r="D9" s="18"/>
      <c r="E9" s="19"/>
      <c r="F9" s="16"/>
      <c r="G9" s="16"/>
      <c r="I9" s="51"/>
      <c r="J9" s="51"/>
      <c r="K9" s="51"/>
      <c r="L9" s="51"/>
      <c r="M9" s="51"/>
      <c r="N9" s="51"/>
      <c r="O9" s="51"/>
      <c r="P9" s="51"/>
      <c r="Q9" s="51"/>
      <c r="R9" s="51"/>
    </row>
    <row r="10" spans="1:19" ht="15.75">
      <c r="A10" s="17"/>
      <c r="B10" s="17"/>
      <c r="C10" s="17"/>
      <c r="D10" s="18"/>
      <c r="E10" s="19"/>
      <c r="F10" s="16"/>
      <c r="G10" s="16"/>
      <c r="H10" s="581"/>
      <c r="I10" s="441"/>
      <c r="J10" s="434">
        <v>2013</v>
      </c>
      <c r="K10" s="434">
        <v>2014</v>
      </c>
      <c r="L10" s="434">
        <v>2015</v>
      </c>
      <c r="M10" s="434">
        <v>2016</v>
      </c>
      <c r="N10" s="434">
        <v>2017</v>
      </c>
      <c r="O10" s="434">
        <v>2018</v>
      </c>
      <c r="P10" s="434">
        <v>2019</v>
      </c>
      <c r="Q10" s="441"/>
      <c r="R10" s="441"/>
      <c r="S10" s="441"/>
    </row>
    <row r="11" spans="1:19" ht="24">
      <c r="A11" s="17"/>
      <c r="B11" s="17"/>
      <c r="C11" s="17"/>
      <c r="D11" s="18"/>
      <c r="E11" s="19"/>
      <c r="F11" s="16"/>
      <c r="G11" s="16"/>
      <c r="I11" s="582" t="s">
        <v>643</v>
      </c>
      <c r="J11" s="583">
        <v>4214993</v>
      </c>
      <c r="K11" s="583">
        <v>3863422</v>
      </c>
      <c r="L11" s="583">
        <v>3186825</v>
      </c>
      <c r="M11" s="583">
        <v>4004162</v>
      </c>
      <c r="N11" s="583">
        <v>6390041</v>
      </c>
      <c r="O11" s="583">
        <v>8307773</v>
      </c>
      <c r="P11" s="583">
        <v>9562894</v>
      </c>
      <c r="Q11" s="441"/>
      <c r="R11" s="441"/>
      <c r="S11" s="441"/>
    </row>
    <row r="12" spans="1:19" ht="15.95" customHeight="1">
      <c r="A12" s="17"/>
      <c r="B12" s="17"/>
      <c r="C12" s="17"/>
      <c r="D12" s="18"/>
      <c r="E12" s="19"/>
      <c r="F12" s="16"/>
      <c r="G12" s="16"/>
      <c r="I12" s="584" t="s">
        <v>661</v>
      </c>
      <c r="J12" s="583">
        <v>878469</v>
      </c>
      <c r="K12" s="583">
        <v>1415731</v>
      </c>
      <c r="L12" s="583">
        <v>1520178</v>
      </c>
      <c r="M12" s="583">
        <v>3016794</v>
      </c>
      <c r="N12" s="583">
        <v>1520602</v>
      </c>
      <c r="O12" s="583">
        <v>1683516</v>
      </c>
      <c r="P12" s="583">
        <v>1661616</v>
      </c>
      <c r="Q12" s="441"/>
      <c r="R12" s="441"/>
      <c r="S12" s="441"/>
    </row>
    <row r="13" spans="1:19" ht="15.95" customHeight="1">
      <c r="A13" s="17"/>
      <c r="B13" s="17"/>
      <c r="C13" s="17"/>
      <c r="D13" s="18"/>
      <c r="E13" s="19"/>
      <c r="F13" s="16"/>
      <c r="G13" s="16"/>
      <c r="I13" s="582" t="s">
        <v>59</v>
      </c>
      <c r="J13" s="583">
        <v>1307749</v>
      </c>
      <c r="K13" s="583">
        <v>2497707</v>
      </c>
      <c r="L13" s="583">
        <v>2349888</v>
      </c>
      <c r="M13" s="583">
        <v>683791</v>
      </c>
      <c r="N13" s="583">
        <v>203874</v>
      </c>
      <c r="O13" s="583">
        <v>602585</v>
      </c>
      <c r="P13" s="583">
        <v>157891</v>
      </c>
      <c r="Q13" s="441"/>
      <c r="R13" s="441"/>
      <c r="S13" s="441"/>
    </row>
    <row r="14" spans="1:19" ht="15.95" customHeight="1">
      <c r="A14" s="17"/>
      <c r="B14" s="17"/>
      <c r="C14" s="17"/>
      <c r="D14" s="18"/>
      <c r="E14" s="19"/>
      <c r="F14" s="16"/>
      <c r="G14" s="16"/>
      <c r="I14" s="584" t="s">
        <v>662</v>
      </c>
      <c r="J14" s="441"/>
      <c r="K14" s="441"/>
      <c r="L14" s="441"/>
      <c r="M14" s="441"/>
      <c r="N14" s="583">
        <v>842043</v>
      </c>
      <c r="O14" s="583">
        <v>568311</v>
      </c>
      <c r="P14" s="441"/>
      <c r="Q14" s="441"/>
      <c r="R14" s="441"/>
      <c r="S14" s="441"/>
    </row>
    <row r="15" spans="1:19" ht="15.95" customHeight="1">
      <c r="A15" s="17"/>
      <c r="B15" s="17"/>
      <c r="C15" s="17"/>
      <c r="D15" s="18"/>
      <c r="E15" s="19"/>
      <c r="F15" s="16"/>
      <c r="G15" s="16"/>
      <c r="I15" s="441" t="s">
        <v>663</v>
      </c>
      <c r="J15" s="441"/>
      <c r="K15" s="441"/>
      <c r="L15" s="441"/>
      <c r="M15" s="441"/>
      <c r="N15" s="585">
        <f>SUM(N11:N14)</f>
        <v>8956560</v>
      </c>
      <c r="O15" s="585">
        <f>SUM(O11:O14)</f>
        <v>11162185</v>
      </c>
      <c r="P15" s="441"/>
      <c r="Q15" s="441"/>
      <c r="R15" s="441"/>
      <c r="S15" s="441"/>
    </row>
    <row r="16" spans="1:19" ht="15.95" customHeight="1">
      <c r="A16" s="17"/>
      <c r="B16" s="17"/>
      <c r="C16" s="17"/>
      <c r="D16" s="18"/>
      <c r="E16" s="19"/>
      <c r="F16" s="16"/>
      <c r="G16" s="16"/>
      <c r="I16" s="441"/>
      <c r="J16" s="441"/>
      <c r="K16" s="441"/>
      <c r="L16" s="441"/>
      <c r="M16" s="441"/>
      <c r="N16" s="441"/>
      <c r="O16" s="441"/>
      <c r="P16" s="441"/>
      <c r="Q16" s="441"/>
      <c r="R16" s="441"/>
      <c r="S16" s="441"/>
    </row>
    <row r="17" spans="1:27" ht="15.95" customHeight="1">
      <c r="A17" s="17"/>
      <c r="B17" s="17"/>
      <c r="C17" s="17"/>
      <c r="D17" s="18"/>
      <c r="E17" s="19"/>
      <c r="F17" s="16"/>
      <c r="G17" s="16"/>
      <c r="I17" s="441"/>
      <c r="J17" s="441"/>
      <c r="K17" s="441"/>
      <c r="L17" s="441"/>
      <c r="M17" s="441"/>
      <c r="N17" s="803" t="s">
        <v>664</v>
      </c>
      <c r="O17" s="803"/>
      <c r="P17" s="803"/>
      <c r="Q17" s="803"/>
      <c r="R17" s="803"/>
      <c r="S17" s="441"/>
      <c r="T17" s="38"/>
      <c r="U17" s="38"/>
      <c r="V17" s="38"/>
      <c r="W17" s="38"/>
      <c r="X17" s="38"/>
      <c r="Y17" s="38"/>
      <c r="Z17" s="38"/>
      <c r="AA17" s="38"/>
    </row>
    <row r="18" spans="1:27" ht="25.5" customHeight="1">
      <c r="A18" s="17"/>
      <c r="B18" s="17"/>
      <c r="C18" s="17"/>
      <c r="D18" s="18"/>
      <c r="E18" s="19"/>
      <c r="F18" s="16"/>
      <c r="G18" s="16"/>
      <c r="I18" s="441"/>
      <c r="J18" s="441"/>
      <c r="K18" s="441"/>
      <c r="L18" s="441"/>
      <c r="M18" s="441"/>
      <c r="N18" s="586" t="s">
        <v>241</v>
      </c>
      <c r="O18" s="586" t="s">
        <v>665</v>
      </c>
      <c r="P18" s="586" t="s">
        <v>666</v>
      </c>
      <c r="Q18" s="586" t="s">
        <v>45</v>
      </c>
      <c r="R18" s="587" t="s">
        <v>667</v>
      </c>
      <c r="S18" s="52"/>
      <c r="T18" s="38"/>
      <c r="U18" s="38"/>
      <c r="V18" s="38"/>
      <c r="W18" s="38"/>
      <c r="X18" s="38"/>
      <c r="Y18" s="38"/>
      <c r="Z18" s="38"/>
      <c r="AA18" s="38"/>
    </row>
    <row r="19" spans="1:27" ht="21.75" customHeight="1">
      <c r="A19" s="17"/>
      <c r="B19" s="17"/>
      <c r="C19" s="17"/>
      <c r="D19" s="18"/>
      <c r="E19" s="19"/>
      <c r="F19" s="16"/>
      <c r="G19" s="16"/>
      <c r="I19" s="441"/>
      <c r="J19" s="441"/>
      <c r="K19" s="441"/>
      <c r="L19" s="441"/>
      <c r="M19" s="441" t="s">
        <v>668</v>
      </c>
      <c r="N19" s="588">
        <v>12184.6</v>
      </c>
      <c r="O19" s="588">
        <v>30570.620009999999</v>
      </c>
      <c r="P19" s="588">
        <v>5232</v>
      </c>
      <c r="Q19" s="588">
        <v>8687.4403458160014</v>
      </c>
      <c r="R19" s="588">
        <v>1565.4508664340001</v>
      </c>
      <c r="S19" s="52"/>
      <c r="T19" s="38"/>
      <c r="U19" s="38"/>
      <c r="V19" s="38"/>
      <c r="W19" s="38"/>
      <c r="X19" s="38"/>
      <c r="Y19" s="38"/>
      <c r="Z19" s="38"/>
      <c r="AA19" s="38"/>
    </row>
    <row r="20" spans="1:27" ht="15.95" customHeight="1">
      <c r="A20" s="17"/>
      <c r="B20" s="17"/>
      <c r="C20" s="17"/>
      <c r="D20" s="18"/>
      <c r="E20" s="19"/>
      <c r="F20" s="16"/>
      <c r="G20" s="16"/>
      <c r="I20" s="441"/>
      <c r="J20" s="441"/>
      <c r="K20" s="441"/>
      <c r="L20" s="441"/>
      <c r="M20" s="441" t="s">
        <v>669</v>
      </c>
      <c r="N20" s="589">
        <f>+N19*1000</f>
        <v>12184600</v>
      </c>
      <c r="O20" s="589">
        <f t="shared" ref="O20:R20" si="0">+O19*1000</f>
        <v>30570620.009999998</v>
      </c>
      <c r="P20" s="589">
        <f t="shared" si="0"/>
        <v>5232000</v>
      </c>
      <c r="Q20" s="589">
        <f t="shared" si="0"/>
        <v>8687440.3458160013</v>
      </c>
      <c r="R20" s="589">
        <f t="shared" si="0"/>
        <v>1565450.8664340002</v>
      </c>
      <c r="S20" s="52"/>
      <c r="T20" s="38"/>
      <c r="U20" s="38"/>
      <c r="V20" s="38"/>
      <c r="W20" s="38"/>
      <c r="X20" s="38"/>
      <c r="Y20" s="38"/>
      <c r="Z20" s="38"/>
      <c r="AA20" s="38"/>
    </row>
    <row r="21" spans="1:27" ht="15.95" customHeight="1">
      <c r="A21" s="17"/>
      <c r="B21" s="17"/>
      <c r="C21" s="17"/>
      <c r="D21" s="18"/>
      <c r="E21" s="19"/>
      <c r="F21" s="16"/>
      <c r="G21" s="16"/>
      <c r="I21" s="441"/>
      <c r="J21" s="441"/>
      <c r="K21" s="441"/>
      <c r="L21" s="441"/>
      <c r="M21" s="441" t="s">
        <v>670</v>
      </c>
      <c r="N21" s="590">
        <f>+N20/11.65</f>
        <v>1045888.4120171673</v>
      </c>
      <c r="O21" s="590">
        <f>+O20/8.5</f>
        <v>3596543.5305882352</v>
      </c>
      <c r="P21" s="590">
        <f>+P20/8.5</f>
        <v>615529.4117647059</v>
      </c>
      <c r="Q21" s="590">
        <f>+Q20/7.77</f>
        <v>1118074.69058121</v>
      </c>
      <c r="R21" s="590">
        <f>+R20/7.23</f>
        <v>216521.55828962658</v>
      </c>
      <c r="S21" s="441"/>
      <c r="T21" s="38"/>
      <c r="U21" s="38"/>
      <c r="V21" s="38"/>
      <c r="W21" s="38"/>
      <c r="X21" s="38"/>
      <c r="Y21" s="38"/>
      <c r="Z21" s="38"/>
      <c r="AA21" s="38"/>
    </row>
    <row r="22" spans="1:27" ht="15.95" customHeight="1">
      <c r="A22" s="17"/>
      <c r="B22" s="17"/>
      <c r="C22" s="17"/>
      <c r="D22" s="18"/>
      <c r="E22" s="19"/>
      <c r="F22" s="16" t="s">
        <v>671</v>
      </c>
      <c r="G22" s="16"/>
      <c r="I22" s="441"/>
      <c r="J22" s="441"/>
      <c r="K22" s="441"/>
      <c r="L22" s="441"/>
      <c r="M22" s="441" t="s">
        <v>670</v>
      </c>
      <c r="N22" s="590">
        <v>437479</v>
      </c>
      <c r="O22" s="590">
        <v>4004162</v>
      </c>
      <c r="P22" s="590">
        <v>793222</v>
      </c>
      <c r="Q22" s="590">
        <v>3016794</v>
      </c>
      <c r="R22" s="590">
        <v>683791</v>
      </c>
      <c r="S22" s="441"/>
      <c r="T22" s="38"/>
      <c r="U22" s="38"/>
      <c r="V22" s="38"/>
      <c r="W22" s="38"/>
      <c r="X22" s="38"/>
      <c r="Y22" s="38"/>
      <c r="Z22" s="38"/>
      <c r="AA22" s="38"/>
    </row>
    <row r="23" spans="1:27" ht="15.95" customHeight="1">
      <c r="A23" s="17"/>
      <c r="B23" s="17"/>
      <c r="C23" s="17"/>
      <c r="D23" s="18"/>
      <c r="E23" s="19"/>
      <c r="F23" s="16"/>
      <c r="G23" s="16"/>
      <c r="I23" s="441"/>
      <c r="J23" s="441"/>
      <c r="K23" s="441"/>
      <c r="L23" s="441"/>
      <c r="M23" s="441"/>
      <c r="N23" s="441"/>
      <c r="O23" s="441"/>
      <c r="P23" s="441"/>
      <c r="Q23" s="441"/>
      <c r="R23" s="441"/>
      <c r="S23" s="441"/>
      <c r="T23" s="38"/>
      <c r="U23" s="38"/>
      <c r="V23" s="38"/>
      <c r="W23" s="38"/>
      <c r="X23" s="38"/>
      <c r="Y23" s="38"/>
      <c r="Z23" s="38"/>
      <c r="AA23" s="38"/>
    </row>
    <row r="24" spans="1:27" ht="15.95" customHeight="1">
      <c r="A24" s="17"/>
      <c r="B24" s="17"/>
      <c r="C24" s="17"/>
      <c r="D24" s="18"/>
      <c r="E24" s="19"/>
      <c r="F24" s="16"/>
      <c r="G24" s="16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15.95" customHeight="1">
      <c r="A25" s="17"/>
      <c r="B25" s="17"/>
      <c r="C25" s="17"/>
      <c r="D25" s="18"/>
      <c r="E25" s="19"/>
      <c r="F25" s="16"/>
      <c r="G25" s="16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15.95" customHeight="1">
      <c r="A26" s="17"/>
      <c r="B26" s="17"/>
      <c r="C26" s="17"/>
      <c r="D26" s="18"/>
      <c r="E26" s="19"/>
      <c r="F26" s="16"/>
      <c r="G26" s="16"/>
    </row>
    <row r="27" spans="1:27" ht="15.95" customHeight="1">
      <c r="A27" s="17"/>
      <c r="B27" s="17"/>
      <c r="C27" s="17"/>
      <c r="D27" s="18"/>
      <c r="E27" s="19"/>
      <c r="F27" s="16"/>
      <c r="G27" s="16"/>
    </row>
    <row r="28" spans="1:27">
      <c r="I28" s="591"/>
    </row>
  </sheetData>
  <mergeCells count="3">
    <mergeCell ref="A4:E4"/>
    <mergeCell ref="A5:E5"/>
    <mergeCell ref="N17:R17"/>
  </mergeCells>
  <printOptions horizontalCentered="1"/>
  <pageMargins left="0.70866141732283505" right="0.70866141732283505" top="1.7322834645669301" bottom="0.74803149606299202" header="0.31496062992126" footer="0.31496062992126"/>
  <pageSetup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drawing r:id="rId2"/>
  <legacyDrawing r:id="rId3"/>
  <legacyDrawingHF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AG38"/>
  <sheetViews>
    <sheetView rightToLeft="1" view="pageLayout" zoomScaleNormal="100" workbookViewId="0">
      <selection activeCell="A4" sqref="A4:S17"/>
    </sheetView>
  </sheetViews>
  <sheetFormatPr defaultRowHeight="15"/>
  <cols>
    <col min="1" max="1" width="11.140625" customWidth="1"/>
    <col min="2" max="2" width="16.85546875" bestFit="1" customWidth="1"/>
    <col min="3" max="3" width="3.42578125" customWidth="1"/>
    <col min="4" max="4" width="17.42578125" customWidth="1"/>
    <col min="5" max="5" width="4.7109375" customWidth="1"/>
    <col min="6" max="6" width="16.85546875" bestFit="1" customWidth="1"/>
    <col min="7" max="7" width="5.5703125" customWidth="1"/>
    <col min="8" max="8" width="16.85546875" bestFit="1" customWidth="1"/>
    <col min="9" max="9" width="4.42578125" customWidth="1"/>
    <col min="10" max="10" width="8.42578125" hidden="1" customWidth="1"/>
    <col min="11" max="11" width="4.85546875" hidden="1" customWidth="1"/>
    <col min="12" max="12" width="0.28515625" hidden="1" customWidth="1"/>
    <col min="13" max="13" width="2.42578125" hidden="1" customWidth="1"/>
    <col min="14" max="14" width="7.42578125" hidden="1" customWidth="1"/>
    <col min="15" max="15" width="6.85546875" hidden="1" customWidth="1"/>
    <col min="16" max="16" width="9.28515625" hidden="1" customWidth="1"/>
    <col min="17" max="17" width="12.42578125" hidden="1" customWidth="1"/>
    <col min="18" max="18" width="4.42578125" hidden="1" customWidth="1"/>
    <col min="19" max="19" width="22" customWidth="1"/>
    <col min="21" max="21" width="17.5703125" customWidth="1"/>
    <col min="22" max="22" width="7.7109375" customWidth="1"/>
    <col min="23" max="23" width="8.140625" customWidth="1"/>
    <col min="24" max="24" width="8" customWidth="1"/>
    <col min="25" max="25" width="8.7109375" customWidth="1"/>
    <col min="26" max="26" width="11.28515625" bestFit="1" customWidth="1"/>
    <col min="27" max="29" width="11.28515625" customWidth="1"/>
    <col min="30" max="30" width="10.140625" bestFit="1" customWidth="1"/>
    <col min="31" max="31" width="12.5703125" customWidth="1"/>
    <col min="32" max="32" width="10.140625" bestFit="1" customWidth="1"/>
    <col min="33" max="33" width="10.85546875" customWidth="1"/>
    <col min="270" max="270" width="18.7109375" customWidth="1"/>
    <col min="271" max="271" width="8.42578125" customWidth="1"/>
    <col min="272" max="272" width="7.7109375" customWidth="1"/>
    <col min="273" max="273" width="7.28515625" customWidth="1"/>
    <col min="274" max="275" width="7.42578125" customWidth="1"/>
    <col min="276" max="276" width="9.28515625" customWidth="1"/>
    <col min="277" max="277" width="10.5703125" customWidth="1"/>
    <col min="278" max="278" width="8.42578125" customWidth="1"/>
    <col min="279" max="279" width="20.28515625" customWidth="1"/>
    <col min="281" max="281" width="17.5703125" customWidth="1"/>
    <col min="282" max="282" width="7.7109375" customWidth="1"/>
    <col min="283" max="283" width="8.140625" customWidth="1"/>
    <col min="284" max="284" width="8" customWidth="1"/>
    <col min="285" max="285" width="8.7109375" customWidth="1"/>
    <col min="286" max="286" width="7.42578125" customWidth="1"/>
    <col min="287" max="287" width="8.7109375" customWidth="1"/>
    <col min="526" max="526" width="18.7109375" customWidth="1"/>
    <col min="527" max="527" width="8.42578125" customWidth="1"/>
    <col min="528" max="528" width="7.7109375" customWidth="1"/>
    <col min="529" max="529" width="7.28515625" customWidth="1"/>
    <col min="530" max="531" width="7.42578125" customWidth="1"/>
    <col min="532" max="532" width="9.28515625" customWidth="1"/>
    <col min="533" max="533" width="10.5703125" customWidth="1"/>
    <col min="534" max="534" width="8.42578125" customWidth="1"/>
    <col min="535" max="535" width="20.28515625" customWidth="1"/>
    <col min="537" max="537" width="17.5703125" customWidth="1"/>
    <col min="538" max="538" width="7.7109375" customWidth="1"/>
    <col min="539" max="539" width="8.140625" customWidth="1"/>
    <col min="540" max="540" width="8" customWidth="1"/>
    <col min="541" max="541" width="8.7109375" customWidth="1"/>
    <col min="542" max="542" width="7.42578125" customWidth="1"/>
    <col min="543" max="543" width="8.7109375" customWidth="1"/>
    <col min="782" max="782" width="18.7109375" customWidth="1"/>
    <col min="783" max="783" width="8.42578125" customWidth="1"/>
    <col min="784" max="784" width="7.7109375" customWidth="1"/>
    <col min="785" max="785" width="7.28515625" customWidth="1"/>
    <col min="786" max="787" width="7.42578125" customWidth="1"/>
    <col min="788" max="788" width="9.28515625" customWidth="1"/>
    <col min="789" max="789" width="10.5703125" customWidth="1"/>
    <col min="790" max="790" width="8.42578125" customWidth="1"/>
    <col min="791" max="791" width="20.28515625" customWidth="1"/>
    <col min="793" max="793" width="17.5703125" customWidth="1"/>
    <col min="794" max="794" width="7.7109375" customWidth="1"/>
    <col min="795" max="795" width="8.140625" customWidth="1"/>
    <col min="796" max="796" width="8" customWidth="1"/>
    <col min="797" max="797" width="8.7109375" customWidth="1"/>
    <col min="798" max="798" width="7.42578125" customWidth="1"/>
    <col min="799" max="799" width="8.7109375" customWidth="1"/>
    <col min="1038" max="1038" width="18.7109375" customWidth="1"/>
    <col min="1039" max="1039" width="8.42578125" customWidth="1"/>
    <col min="1040" max="1040" width="7.7109375" customWidth="1"/>
    <col min="1041" max="1041" width="7.28515625" customWidth="1"/>
    <col min="1042" max="1043" width="7.42578125" customWidth="1"/>
    <col min="1044" max="1044" width="9.28515625" customWidth="1"/>
    <col min="1045" max="1045" width="10.5703125" customWidth="1"/>
    <col min="1046" max="1046" width="8.42578125" customWidth="1"/>
    <col min="1047" max="1047" width="20.28515625" customWidth="1"/>
    <col min="1049" max="1049" width="17.5703125" customWidth="1"/>
    <col min="1050" max="1050" width="7.7109375" customWidth="1"/>
    <col min="1051" max="1051" width="8.140625" customWidth="1"/>
    <col min="1052" max="1052" width="8" customWidth="1"/>
    <col min="1053" max="1053" width="8.7109375" customWidth="1"/>
    <col min="1054" max="1054" width="7.42578125" customWidth="1"/>
    <col min="1055" max="1055" width="8.7109375" customWidth="1"/>
    <col min="1294" max="1294" width="18.7109375" customWidth="1"/>
    <col min="1295" max="1295" width="8.42578125" customWidth="1"/>
    <col min="1296" max="1296" width="7.7109375" customWidth="1"/>
    <col min="1297" max="1297" width="7.28515625" customWidth="1"/>
    <col min="1298" max="1299" width="7.42578125" customWidth="1"/>
    <col min="1300" max="1300" width="9.28515625" customWidth="1"/>
    <col min="1301" max="1301" width="10.5703125" customWidth="1"/>
    <col min="1302" max="1302" width="8.42578125" customWidth="1"/>
    <col min="1303" max="1303" width="20.28515625" customWidth="1"/>
    <col min="1305" max="1305" width="17.5703125" customWidth="1"/>
    <col min="1306" max="1306" width="7.7109375" customWidth="1"/>
    <col min="1307" max="1307" width="8.140625" customWidth="1"/>
    <col min="1308" max="1308" width="8" customWidth="1"/>
    <col min="1309" max="1309" width="8.7109375" customWidth="1"/>
    <col min="1310" max="1310" width="7.42578125" customWidth="1"/>
    <col min="1311" max="1311" width="8.7109375" customWidth="1"/>
    <col min="1550" max="1550" width="18.7109375" customWidth="1"/>
    <col min="1551" max="1551" width="8.42578125" customWidth="1"/>
    <col min="1552" max="1552" width="7.7109375" customWidth="1"/>
    <col min="1553" max="1553" width="7.28515625" customWidth="1"/>
    <col min="1554" max="1555" width="7.42578125" customWidth="1"/>
    <col min="1556" max="1556" width="9.28515625" customWidth="1"/>
    <col min="1557" max="1557" width="10.5703125" customWidth="1"/>
    <col min="1558" max="1558" width="8.42578125" customWidth="1"/>
    <col min="1559" max="1559" width="20.28515625" customWidth="1"/>
    <col min="1561" max="1561" width="17.5703125" customWidth="1"/>
    <col min="1562" max="1562" width="7.7109375" customWidth="1"/>
    <col min="1563" max="1563" width="8.140625" customWidth="1"/>
    <col min="1564" max="1564" width="8" customWidth="1"/>
    <col min="1565" max="1565" width="8.7109375" customWidth="1"/>
    <col min="1566" max="1566" width="7.42578125" customWidth="1"/>
    <col min="1567" max="1567" width="8.7109375" customWidth="1"/>
    <col min="1806" max="1806" width="18.7109375" customWidth="1"/>
    <col min="1807" max="1807" width="8.42578125" customWidth="1"/>
    <col min="1808" max="1808" width="7.7109375" customWidth="1"/>
    <col min="1809" max="1809" width="7.28515625" customWidth="1"/>
    <col min="1810" max="1811" width="7.42578125" customWidth="1"/>
    <col min="1812" max="1812" width="9.28515625" customWidth="1"/>
    <col min="1813" max="1813" width="10.5703125" customWidth="1"/>
    <col min="1814" max="1814" width="8.42578125" customWidth="1"/>
    <col min="1815" max="1815" width="20.28515625" customWidth="1"/>
    <col min="1817" max="1817" width="17.5703125" customWidth="1"/>
    <col min="1818" max="1818" width="7.7109375" customWidth="1"/>
    <col min="1819" max="1819" width="8.140625" customWidth="1"/>
    <col min="1820" max="1820" width="8" customWidth="1"/>
    <col min="1821" max="1821" width="8.7109375" customWidth="1"/>
    <col min="1822" max="1822" width="7.42578125" customWidth="1"/>
    <col min="1823" max="1823" width="8.7109375" customWidth="1"/>
    <col min="2062" max="2062" width="18.7109375" customWidth="1"/>
    <col min="2063" max="2063" width="8.42578125" customWidth="1"/>
    <col min="2064" max="2064" width="7.7109375" customWidth="1"/>
    <col min="2065" max="2065" width="7.28515625" customWidth="1"/>
    <col min="2066" max="2067" width="7.42578125" customWidth="1"/>
    <col min="2068" max="2068" width="9.28515625" customWidth="1"/>
    <col min="2069" max="2069" width="10.5703125" customWidth="1"/>
    <col min="2070" max="2070" width="8.42578125" customWidth="1"/>
    <col min="2071" max="2071" width="20.28515625" customWidth="1"/>
    <col min="2073" max="2073" width="17.5703125" customWidth="1"/>
    <col min="2074" max="2074" width="7.7109375" customWidth="1"/>
    <col min="2075" max="2075" width="8.140625" customWidth="1"/>
    <col min="2076" max="2076" width="8" customWidth="1"/>
    <col min="2077" max="2077" width="8.7109375" customWidth="1"/>
    <col min="2078" max="2078" width="7.42578125" customWidth="1"/>
    <col min="2079" max="2079" width="8.7109375" customWidth="1"/>
    <col min="2318" max="2318" width="18.7109375" customWidth="1"/>
    <col min="2319" max="2319" width="8.42578125" customWidth="1"/>
    <col min="2320" max="2320" width="7.7109375" customWidth="1"/>
    <col min="2321" max="2321" width="7.28515625" customWidth="1"/>
    <col min="2322" max="2323" width="7.42578125" customWidth="1"/>
    <col min="2324" max="2324" width="9.28515625" customWidth="1"/>
    <col min="2325" max="2325" width="10.5703125" customWidth="1"/>
    <col min="2326" max="2326" width="8.42578125" customWidth="1"/>
    <col min="2327" max="2327" width="20.28515625" customWidth="1"/>
    <col min="2329" max="2329" width="17.5703125" customWidth="1"/>
    <col min="2330" max="2330" width="7.7109375" customWidth="1"/>
    <col min="2331" max="2331" width="8.140625" customWidth="1"/>
    <col min="2332" max="2332" width="8" customWidth="1"/>
    <col min="2333" max="2333" width="8.7109375" customWidth="1"/>
    <col min="2334" max="2334" width="7.42578125" customWidth="1"/>
    <col min="2335" max="2335" width="8.7109375" customWidth="1"/>
    <col min="2574" max="2574" width="18.7109375" customWidth="1"/>
    <col min="2575" max="2575" width="8.42578125" customWidth="1"/>
    <col min="2576" max="2576" width="7.7109375" customWidth="1"/>
    <col min="2577" max="2577" width="7.28515625" customWidth="1"/>
    <col min="2578" max="2579" width="7.42578125" customWidth="1"/>
    <col min="2580" max="2580" width="9.28515625" customWidth="1"/>
    <col min="2581" max="2581" width="10.5703125" customWidth="1"/>
    <col min="2582" max="2582" width="8.42578125" customWidth="1"/>
    <col min="2583" max="2583" width="20.28515625" customWidth="1"/>
    <col min="2585" max="2585" width="17.5703125" customWidth="1"/>
    <col min="2586" max="2586" width="7.7109375" customWidth="1"/>
    <col min="2587" max="2587" width="8.140625" customWidth="1"/>
    <col min="2588" max="2588" width="8" customWidth="1"/>
    <col min="2589" max="2589" width="8.7109375" customWidth="1"/>
    <col min="2590" max="2590" width="7.42578125" customWidth="1"/>
    <col min="2591" max="2591" width="8.7109375" customWidth="1"/>
    <col min="2830" max="2830" width="18.7109375" customWidth="1"/>
    <col min="2831" max="2831" width="8.42578125" customWidth="1"/>
    <col min="2832" max="2832" width="7.7109375" customWidth="1"/>
    <col min="2833" max="2833" width="7.28515625" customWidth="1"/>
    <col min="2834" max="2835" width="7.42578125" customWidth="1"/>
    <col min="2836" max="2836" width="9.28515625" customWidth="1"/>
    <col min="2837" max="2837" width="10.5703125" customWidth="1"/>
    <col min="2838" max="2838" width="8.42578125" customWidth="1"/>
    <col min="2839" max="2839" width="20.28515625" customWidth="1"/>
    <col min="2841" max="2841" width="17.5703125" customWidth="1"/>
    <col min="2842" max="2842" width="7.7109375" customWidth="1"/>
    <col min="2843" max="2843" width="8.140625" customWidth="1"/>
    <col min="2844" max="2844" width="8" customWidth="1"/>
    <col min="2845" max="2845" width="8.7109375" customWidth="1"/>
    <col min="2846" max="2846" width="7.42578125" customWidth="1"/>
    <col min="2847" max="2847" width="8.7109375" customWidth="1"/>
    <col min="3086" max="3086" width="18.7109375" customWidth="1"/>
    <col min="3087" max="3087" width="8.42578125" customWidth="1"/>
    <col min="3088" max="3088" width="7.7109375" customWidth="1"/>
    <col min="3089" max="3089" width="7.28515625" customWidth="1"/>
    <col min="3090" max="3091" width="7.42578125" customWidth="1"/>
    <col min="3092" max="3092" width="9.28515625" customWidth="1"/>
    <col min="3093" max="3093" width="10.5703125" customWidth="1"/>
    <col min="3094" max="3094" width="8.42578125" customWidth="1"/>
    <col min="3095" max="3095" width="20.28515625" customWidth="1"/>
    <col min="3097" max="3097" width="17.5703125" customWidth="1"/>
    <col min="3098" max="3098" width="7.7109375" customWidth="1"/>
    <col min="3099" max="3099" width="8.140625" customWidth="1"/>
    <col min="3100" max="3100" width="8" customWidth="1"/>
    <col min="3101" max="3101" width="8.7109375" customWidth="1"/>
    <col min="3102" max="3102" width="7.42578125" customWidth="1"/>
    <col min="3103" max="3103" width="8.7109375" customWidth="1"/>
    <col min="3342" max="3342" width="18.7109375" customWidth="1"/>
    <col min="3343" max="3343" width="8.42578125" customWidth="1"/>
    <col min="3344" max="3344" width="7.7109375" customWidth="1"/>
    <col min="3345" max="3345" width="7.28515625" customWidth="1"/>
    <col min="3346" max="3347" width="7.42578125" customWidth="1"/>
    <col min="3348" max="3348" width="9.28515625" customWidth="1"/>
    <col min="3349" max="3349" width="10.5703125" customWidth="1"/>
    <col min="3350" max="3350" width="8.42578125" customWidth="1"/>
    <col min="3351" max="3351" width="20.28515625" customWidth="1"/>
    <col min="3353" max="3353" width="17.5703125" customWidth="1"/>
    <col min="3354" max="3354" width="7.7109375" customWidth="1"/>
    <col min="3355" max="3355" width="8.140625" customWidth="1"/>
    <col min="3356" max="3356" width="8" customWidth="1"/>
    <col min="3357" max="3357" width="8.7109375" customWidth="1"/>
    <col min="3358" max="3358" width="7.42578125" customWidth="1"/>
    <col min="3359" max="3359" width="8.7109375" customWidth="1"/>
    <col min="3598" max="3598" width="18.7109375" customWidth="1"/>
    <col min="3599" max="3599" width="8.42578125" customWidth="1"/>
    <col min="3600" max="3600" width="7.7109375" customWidth="1"/>
    <col min="3601" max="3601" width="7.28515625" customWidth="1"/>
    <col min="3602" max="3603" width="7.42578125" customWidth="1"/>
    <col min="3604" max="3604" width="9.28515625" customWidth="1"/>
    <col min="3605" max="3605" width="10.5703125" customWidth="1"/>
    <col min="3606" max="3606" width="8.42578125" customWidth="1"/>
    <col min="3607" max="3607" width="20.28515625" customWidth="1"/>
    <col min="3609" max="3609" width="17.5703125" customWidth="1"/>
    <col min="3610" max="3610" width="7.7109375" customWidth="1"/>
    <col min="3611" max="3611" width="8.140625" customWidth="1"/>
    <col min="3612" max="3612" width="8" customWidth="1"/>
    <col min="3613" max="3613" width="8.7109375" customWidth="1"/>
    <col min="3614" max="3614" width="7.42578125" customWidth="1"/>
    <col min="3615" max="3615" width="8.7109375" customWidth="1"/>
    <col min="3854" max="3854" width="18.7109375" customWidth="1"/>
    <col min="3855" max="3855" width="8.42578125" customWidth="1"/>
    <col min="3856" max="3856" width="7.7109375" customWidth="1"/>
    <col min="3857" max="3857" width="7.28515625" customWidth="1"/>
    <col min="3858" max="3859" width="7.42578125" customWidth="1"/>
    <col min="3860" max="3860" width="9.28515625" customWidth="1"/>
    <col min="3861" max="3861" width="10.5703125" customWidth="1"/>
    <col min="3862" max="3862" width="8.42578125" customWidth="1"/>
    <col min="3863" max="3863" width="20.28515625" customWidth="1"/>
    <col min="3865" max="3865" width="17.5703125" customWidth="1"/>
    <col min="3866" max="3866" width="7.7109375" customWidth="1"/>
    <col min="3867" max="3867" width="8.140625" customWidth="1"/>
    <col min="3868" max="3868" width="8" customWidth="1"/>
    <col min="3869" max="3869" width="8.7109375" customWidth="1"/>
    <col min="3870" max="3870" width="7.42578125" customWidth="1"/>
    <col min="3871" max="3871" width="8.7109375" customWidth="1"/>
    <col min="4110" max="4110" width="18.7109375" customWidth="1"/>
    <col min="4111" max="4111" width="8.42578125" customWidth="1"/>
    <col min="4112" max="4112" width="7.7109375" customWidth="1"/>
    <col min="4113" max="4113" width="7.28515625" customWidth="1"/>
    <col min="4114" max="4115" width="7.42578125" customWidth="1"/>
    <col min="4116" max="4116" width="9.28515625" customWidth="1"/>
    <col min="4117" max="4117" width="10.5703125" customWidth="1"/>
    <col min="4118" max="4118" width="8.42578125" customWidth="1"/>
    <col min="4119" max="4119" width="20.28515625" customWidth="1"/>
    <col min="4121" max="4121" width="17.5703125" customWidth="1"/>
    <col min="4122" max="4122" width="7.7109375" customWidth="1"/>
    <col min="4123" max="4123" width="8.140625" customWidth="1"/>
    <col min="4124" max="4124" width="8" customWidth="1"/>
    <col min="4125" max="4125" width="8.7109375" customWidth="1"/>
    <col min="4126" max="4126" width="7.42578125" customWidth="1"/>
    <col min="4127" max="4127" width="8.7109375" customWidth="1"/>
    <col min="4366" max="4366" width="18.7109375" customWidth="1"/>
    <col min="4367" max="4367" width="8.42578125" customWidth="1"/>
    <col min="4368" max="4368" width="7.7109375" customWidth="1"/>
    <col min="4369" max="4369" width="7.28515625" customWidth="1"/>
    <col min="4370" max="4371" width="7.42578125" customWidth="1"/>
    <col min="4372" max="4372" width="9.28515625" customWidth="1"/>
    <col min="4373" max="4373" width="10.5703125" customWidth="1"/>
    <col min="4374" max="4374" width="8.42578125" customWidth="1"/>
    <col min="4375" max="4375" width="20.28515625" customWidth="1"/>
    <col min="4377" max="4377" width="17.5703125" customWidth="1"/>
    <col min="4378" max="4378" width="7.7109375" customWidth="1"/>
    <col min="4379" max="4379" width="8.140625" customWidth="1"/>
    <col min="4380" max="4380" width="8" customWidth="1"/>
    <col min="4381" max="4381" width="8.7109375" customWidth="1"/>
    <col min="4382" max="4382" width="7.42578125" customWidth="1"/>
    <col min="4383" max="4383" width="8.7109375" customWidth="1"/>
    <col min="4622" max="4622" width="18.7109375" customWidth="1"/>
    <col min="4623" max="4623" width="8.42578125" customWidth="1"/>
    <col min="4624" max="4624" width="7.7109375" customWidth="1"/>
    <col min="4625" max="4625" width="7.28515625" customWidth="1"/>
    <col min="4626" max="4627" width="7.42578125" customWidth="1"/>
    <col min="4628" max="4628" width="9.28515625" customWidth="1"/>
    <col min="4629" max="4629" width="10.5703125" customWidth="1"/>
    <col min="4630" max="4630" width="8.42578125" customWidth="1"/>
    <col min="4631" max="4631" width="20.28515625" customWidth="1"/>
    <col min="4633" max="4633" width="17.5703125" customWidth="1"/>
    <col min="4634" max="4634" width="7.7109375" customWidth="1"/>
    <col min="4635" max="4635" width="8.140625" customWidth="1"/>
    <col min="4636" max="4636" width="8" customWidth="1"/>
    <col min="4637" max="4637" width="8.7109375" customWidth="1"/>
    <col min="4638" max="4638" width="7.42578125" customWidth="1"/>
    <col min="4639" max="4639" width="8.7109375" customWidth="1"/>
    <col min="4878" max="4878" width="18.7109375" customWidth="1"/>
    <col min="4879" max="4879" width="8.42578125" customWidth="1"/>
    <col min="4880" max="4880" width="7.7109375" customWidth="1"/>
    <col min="4881" max="4881" width="7.28515625" customWidth="1"/>
    <col min="4882" max="4883" width="7.42578125" customWidth="1"/>
    <col min="4884" max="4884" width="9.28515625" customWidth="1"/>
    <col min="4885" max="4885" width="10.5703125" customWidth="1"/>
    <col min="4886" max="4886" width="8.42578125" customWidth="1"/>
    <col min="4887" max="4887" width="20.28515625" customWidth="1"/>
    <col min="4889" max="4889" width="17.5703125" customWidth="1"/>
    <col min="4890" max="4890" width="7.7109375" customWidth="1"/>
    <col min="4891" max="4891" width="8.140625" customWidth="1"/>
    <col min="4892" max="4892" width="8" customWidth="1"/>
    <col min="4893" max="4893" width="8.7109375" customWidth="1"/>
    <col min="4894" max="4894" width="7.42578125" customWidth="1"/>
    <col min="4895" max="4895" width="8.7109375" customWidth="1"/>
    <col min="5134" max="5134" width="18.7109375" customWidth="1"/>
    <col min="5135" max="5135" width="8.42578125" customWidth="1"/>
    <col min="5136" max="5136" width="7.7109375" customWidth="1"/>
    <col min="5137" max="5137" width="7.28515625" customWidth="1"/>
    <col min="5138" max="5139" width="7.42578125" customWidth="1"/>
    <col min="5140" max="5140" width="9.28515625" customWidth="1"/>
    <col min="5141" max="5141" width="10.5703125" customWidth="1"/>
    <col min="5142" max="5142" width="8.42578125" customWidth="1"/>
    <col min="5143" max="5143" width="20.28515625" customWidth="1"/>
    <col min="5145" max="5145" width="17.5703125" customWidth="1"/>
    <col min="5146" max="5146" width="7.7109375" customWidth="1"/>
    <col min="5147" max="5147" width="8.140625" customWidth="1"/>
    <col min="5148" max="5148" width="8" customWidth="1"/>
    <col min="5149" max="5149" width="8.7109375" customWidth="1"/>
    <col min="5150" max="5150" width="7.42578125" customWidth="1"/>
    <col min="5151" max="5151" width="8.7109375" customWidth="1"/>
    <col min="5390" max="5390" width="18.7109375" customWidth="1"/>
    <col min="5391" max="5391" width="8.42578125" customWidth="1"/>
    <col min="5392" max="5392" width="7.7109375" customWidth="1"/>
    <col min="5393" max="5393" width="7.28515625" customWidth="1"/>
    <col min="5394" max="5395" width="7.42578125" customWidth="1"/>
    <col min="5396" max="5396" width="9.28515625" customWidth="1"/>
    <col min="5397" max="5397" width="10.5703125" customWidth="1"/>
    <col min="5398" max="5398" width="8.42578125" customWidth="1"/>
    <col min="5399" max="5399" width="20.28515625" customWidth="1"/>
    <col min="5401" max="5401" width="17.5703125" customWidth="1"/>
    <col min="5402" max="5402" width="7.7109375" customWidth="1"/>
    <col min="5403" max="5403" width="8.140625" customWidth="1"/>
    <col min="5404" max="5404" width="8" customWidth="1"/>
    <col min="5405" max="5405" width="8.7109375" customWidth="1"/>
    <col min="5406" max="5406" width="7.42578125" customWidth="1"/>
    <col min="5407" max="5407" width="8.7109375" customWidth="1"/>
    <col min="5646" max="5646" width="18.7109375" customWidth="1"/>
    <col min="5647" max="5647" width="8.42578125" customWidth="1"/>
    <col min="5648" max="5648" width="7.7109375" customWidth="1"/>
    <col min="5649" max="5649" width="7.28515625" customWidth="1"/>
    <col min="5650" max="5651" width="7.42578125" customWidth="1"/>
    <col min="5652" max="5652" width="9.28515625" customWidth="1"/>
    <col min="5653" max="5653" width="10.5703125" customWidth="1"/>
    <col min="5654" max="5654" width="8.42578125" customWidth="1"/>
    <col min="5655" max="5655" width="20.28515625" customWidth="1"/>
    <col min="5657" max="5657" width="17.5703125" customWidth="1"/>
    <col min="5658" max="5658" width="7.7109375" customWidth="1"/>
    <col min="5659" max="5659" width="8.140625" customWidth="1"/>
    <col min="5660" max="5660" width="8" customWidth="1"/>
    <col min="5661" max="5661" width="8.7109375" customWidth="1"/>
    <col min="5662" max="5662" width="7.42578125" customWidth="1"/>
    <col min="5663" max="5663" width="8.7109375" customWidth="1"/>
    <col min="5902" max="5902" width="18.7109375" customWidth="1"/>
    <col min="5903" max="5903" width="8.42578125" customWidth="1"/>
    <col min="5904" max="5904" width="7.7109375" customWidth="1"/>
    <col min="5905" max="5905" width="7.28515625" customWidth="1"/>
    <col min="5906" max="5907" width="7.42578125" customWidth="1"/>
    <col min="5908" max="5908" width="9.28515625" customWidth="1"/>
    <col min="5909" max="5909" width="10.5703125" customWidth="1"/>
    <col min="5910" max="5910" width="8.42578125" customWidth="1"/>
    <col min="5911" max="5911" width="20.28515625" customWidth="1"/>
    <col min="5913" max="5913" width="17.5703125" customWidth="1"/>
    <col min="5914" max="5914" width="7.7109375" customWidth="1"/>
    <col min="5915" max="5915" width="8.140625" customWidth="1"/>
    <col min="5916" max="5916" width="8" customWidth="1"/>
    <col min="5917" max="5917" width="8.7109375" customWidth="1"/>
    <col min="5918" max="5918" width="7.42578125" customWidth="1"/>
    <col min="5919" max="5919" width="8.7109375" customWidth="1"/>
    <col min="6158" max="6158" width="18.7109375" customWidth="1"/>
    <col min="6159" max="6159" width="8.42578125" customWidth="1"/>
    <col min="6160" max="6160" width="7.7109375" customWidth="1"/>
    <col min="6161" max="6161" width="7.28515625" customWidth="1"/>
    <col min="6162" max="6163" width="7.42578125" customWidth="1"/>
    <col min="6164" max="6164" width="9.28515625" customWidth="1"/>
    <col min="6165" max="6165" width="10.5703125" customWidth="1"/>
    <col min="6166" max="6166" width="8.42578125" customWidth="1"/>
    <col min="6167" max="6167" width="20.28515625" customWidth="1"/>
    <col min="6169" max="6169" width="17.5703125" customWidth="1"/>
    <col min="6170" max="6170" width="7.7109375" customWidth="1"/>
    <col min="6171" max="6171" width="8.140625" customWidth="1"/>
    <col min="6172" max="6172" width="8" customWidth="1"/>
    <col min="6173" max="6173" width="8.7109375" customWidth="1"/>
    <col min="6174" max="6174" width="7.42578125" customWidth="1"/>
    <col min="6175" max="6175" width="8.7109375" customWidth="1"/>
    <col min="6414" max="6414" width="18.7109375" customWidth="1"/>
    <col min="6415" max="6415" width="8.42578125" customWidth="1"/>
    <col min="6416" max="6416" width="7.7109375" customWidth="1"/>
    <col min="6417" max="6417" width="7.28515625" customWidth="1"/>
    <col min="6418" max="6419" width="7.42578125" customWidth="1"/>
    <col min="6420" max="6420" width="9.28515625" customWidth="1"/>
    <col min="6421" max="6421" width="10.5703125" customWidth="1"/>
    <col min="6422" max="6422" width="8.42578125" customWidth="1"/>
    <col min="6423" max="6423" width="20.28515625" customWidth="1"/>
    <col min="6425" max="6425" width="17.5703125" customWidth="1"/>
    <col min="6426" max="6426" width="7.7109375" customWidth="1"/>
    <col min="6427" max="6427" width="8.140625" customWidth="1"/>
    <col min="6428" max="6428" width="8" customWidth="1"/>
    <col min="6429" max="6429" width="8.7109375" customWidth="1"/>
    <col min="6430" max="6430" width="7.42578125" customWidth="1"/>
    <col min="6431" max="6431" width="8.7109375" customWidth="1"/>
    <col min="6670" max="6670" width="18.7109375" customWidth="1"/>
    <col min="6671" max="6671" width="8.42578125" customWidth="1"/>
    <col min="6672" max="6672" width="7.7109375" customWidth="1"/>
    <col min="6673" max="6673" width="7.28515625" customWidth="1"/>
    <col min="6674" max="6675" width="7.42578125" customWidth="1"/>
    <col min="6676" max="6676" width="9.28515625" customWidth="1"/>
    <col min="6677" max="6677" width="10.5703125" customWidth="1"/>
    <col min="6678" max="6678" width="8.42578125" customWidth="1"/>
    <col min="6679" max="6679" width="20.28515625" customWidth="1"/>
    <col min="6681" max="6681" width="17.5703125" customWidth="1"/>
    <col min="6682" max="6682" width="7.7109375" customWidth="1"/>
    <col min="6683" max="6683" width="8.140625" customWidth="1"/>
    <col min="6684" max="6684" width="8" customWidth="1"/>
    <col min="6685" max="6685" width="8.7109375" customWidth="1"/>
    <col min="6686" max="6686" width="7.42578125" customWidth="1"/>
    <col min="6687" max="6687" width="8.7109375" customWidth="1"/>
    <col min="6926" max="6926" width="18.7109375" customWidth="1"/>
    <col min="6927" max="6927" width="8.42578125" customWidth="1"/>
    <col min="6928" max="6928" width="7.7109375" customWidth="1"/>
    <col min="6929" max="6929" width="7.28515625" customWidth="1"/>
    <col min="6930" max="6931" width="7.42578125" customWidth="1"/>
    <col min="6932" max="6932" width="9.28515625" customWidth="1"/>
    <col min="6933" max="6933" width="10.5703125" customWidth="1"/>
    <col min="6934" max="6934" width="8.42578125" customWidth="1"/>
    <col min="6935" max="6935" width="20.28515625" customWidth="1"/>
    <col min="6937" max="6937" width="17.5703125" customWidth="1"/>
    <col min="6938" max="6938" width="7.7109375" customWidth="1"/>
    <col min="6939" max="6939" width="8.140625" customWidth="1"/>
    <col min="6940" max="6940" width="8" customWidth="1"/>
    <col min="6941" max="6941" width="8.7109375" customWidth="1"/>
    <col min="6942" max="6942" width="7.42578125" customWidth="1"/>
    <col min="6943" max="6943" width="8.7109375" customWidth="1"/>
    <col min="7182" max="7182" width="18.7109375" customWidth="1"/>
    <col min="7183" max="7183" width="8.42578125" customWidth="1"/>
    <col min="7184" max="7184" width="7.7109375" customWidth="1"/>
    <col min="7185" max="7185" width="7.28515625" customWidth="1"/>
    <col min="7186" max="7187" width="7.42578125" customWidth="1"/>
    <col min="7188" max="7188" width="9.28515625" customWidth="1"/>
    <col min="7189" max="7189" width="10.5703125" customWidth="1"/>
    <col min="7190" max="7190" width="8.42578125" customWidth="1"/>
    <col min="7191" max="7191" width="20.28515625" customWidth="1"/>
    <col min="7193" max="7193" width="17.5703125" customWidth="1"/>
    <col min="7194" max="7194" width="7.7109375" customWidth="1"/>
    <col min="7195" max="7195" width="8.140625" customWidth="1"/>
    <col min="7196" max="7196" width="8" customWidth="1"/>
    <col min="7197" max="7197" width="8.7109375" customWidth="1"/>
    <col min="7198" max="7198" width="7.42578125" customWidth="1"/>
    <col min="7199" max="7199" width="8.7109375" customWidth="1"/>
    <col min="7438" max="7438" width="18.7109375" customWidth="1"/>
    <col min="7439" max="7439" width="8.42578125" customWidth="1"/>
    <col min="7440" max="7440" width="7.7109375" customWidth="1"/>
    <col min="7441" max="7441" width="7.28515625" customWidth="1"/>
    <col min="7442" max="7443" width="7.42578125" customWidth="1"/>
    <col min="7444" max="7444" width="9.28515625" customWidth="1"/>
    <col min="7445" max="7445" width="10.5703125" customWidth="1"/>
    <col min="7446" max="7446" width="8.42578125" customWidth="1"/>
    <col min="7447" max="7447" width="20.28515625" customWidth="1"/>
    <col min="7449" max="7449" width="17.5703125" customWidth="1"/>
    <col min="7450" max="7450" width="7.7109375" customWidth="1"/>
    <col min="7451" max="7451" width="8.140625" customWidth="1"/>
    <col min="7452" max="7452" width="8" customWidth="1"/>
    <col min="7453" max="7453" width="8.7109375" customWidth="1"/>
    <col min="7454" max="7454" width="7.42578125" customWidth="1"/>
    <col min="7455" max="7455" width="8.7109375" customWidth="1"/>
    <col min="7694" max="7694" width="18.7109375" customWidth="1"/>
    <col min="7695" max="7695" width="8.42578125" customWidth="1"/>
    <col min="7696" max="7696" width="7.7109375" customWidth="1"/>
    <col min="7697" max="7697" width="7.28515625" customWidth="1"/>
    <col min="7698" max="7699" width="7.42578125" customWidth="1"/>
    <col min="7700" max="7700" width="9.28515625" customWidth="1"/>
    <col min="7701" max="7701" width="10.5703125" customWidth="1"/>
    <col min="7702" max="7702" width="8.42578125" customWidth="1"/>
    <col min="7703" max="7703" width="20.28515625" customWidth="1"/>
    <col min="7705" max="7705" width="17.5703125" customWidth="1"/>
    <col min="7706" max="7706" width="7.7109375" customWidth="1"/>
    <col min="7707" max="7707" width="8.140625" customWidth="1"/>
    <col min="7708" max="7708" width="8" customWidth="1"/>
    <col min="7709" max="7709" width="8.7109375" customWidth="1"/>
    <col min="7710" max="7710" width="7.42578125" customWidth="1"/>
    <col min="7711" max="7711" width="8.7109375" customWidth="1"/>
    <col min="7950" max="7950" width="18.7109375" customWidth="1"/>
    <col min="7951" max="7951" width="8.42578125" customWidth="1"/>
    <col min="7952" max="7952" width="7.7109375" customWidth="1"/>
    <col min="7953" max="7953" width="7.28515625" customWidth="1"/>
    <col min="7954" max="7955" width="7.42578125" customWidth="1"/>
    <col min="7956" max="7956" width="9.28515625" customWidth="1"/>
    <col min="7957" max="7957" width="10.5703125" customWidth="1"/>
    <col min="7958" max="7958" width="8.42578125" customWidth="1"/>
    <col min="7959" max="7959" width="20.28515625" customWidth="1"/>
    <col min="7961" max="7961" width="17.5703125" customWidth="1"/>
    <col min="7962" max="7962" width="7.7109375" customWidth="1"/>
    <col min="7963" max="7963" width="8.140625" customWidth="1"/>
    <col min="7964" max="7964" width="8" customWidth="1"/>
    <col min="7965" max="7965" width="8.7109375" customWidth="1"/>
    <col min="7966" max="7966" width="7.42578125" customWidth="1"/>
    <col min="7967" max="7967" width="8.7109375" customWidth="1"/>
    <col min="8206" max="8206" width="18.7109375" customWidth="1"/>
    <col min="8207" max="8207" width="8.42578125" customWidth="1"/>
    <col min="8208" max="8208" width="7.7109375" customWidth="1"/>
    <col min="8209" max="8209" width="7.28515625" customWidth="1"/>
    <col min="8210" max="8211" width="7.42578125" customWidth="1"/>
    <col min="8212" max="8212" width="9.28515625" customWidth="1"/>
    <col min="8213" max="8213" width="10.5703125" customWidth="1"/>
    <col min="8214" max="8214" width="8.42578125" customWidth="1"/>
    <col min="8215" max="8215" width="20.28515625" customWidth="1"/>
    <col min="8217" max="8217" width="17.5703125" customWidth="1"/>
    <col min="8218" max="8218" width="7.7109375" customWidth="1"/>
    <col min="8219" max="8219" width="8.140625" customWidth="1"/>
    <col min="8220" max="8220" width="8" customWidth="1"/>
    <col min="8221" max="8221" width="8.7109375" customWidth="1"/>
    <col min="8222" max="8222" width="7.42578125" customWidth="1"/>
    <col min="8223" max="8223" width="8.7109375" customWidth="1"/>
    <col min="8462" max="8462" width="18.7109375" customWidth="1"/>
    <col min="8463" max="8463" width="8.42578125" customWidth="1"/>
    <col min="8464" max="8464" width="7.7109375" customWidth="1"/>
    <col min="8465" max="8465" width="7.28515625" customWidth="1"/>
    <col min="8466" max="8467" width="7.42578125" customWidth="1"/>
    <col min="8468" max="8468" width="9.28515625" customWidth="1"/>
    <col min="8469" max="8469" width="10.5703125" customWidth="1"/>
    <col min="8470" max="8470" width="8.42578125" customWidth="1"/>
    <col min="8471" max="8471" width="20.28515625" customWidth="1"/>
    <col min="8473" max="8473" width="17.5703125" customWidth="1"/>
    <col min="8474" max="8474" width="7.7109375" customWidth="1"/>
    <col min="8475" max="8475" width="8.140625" customWidth="1"/>
    <col min="8476" max="8476" width="8" customWidth="1"/>
    <col min="8477" max="8477" width="8.7109375" customWidth="1"/>
    <col min="8478" max="8478" width="7.42578125" customWidth="1"/>
    <col min="8479" max="8479" width="8.7109375" customWidth="1"/>
    <col min="8718" max="8718" width="18.7109375" customWidth="1"/>
    <col min="8719" max="8719" width="8.42578125" customWidth="1"/>
    <col min="8720" max="8720" width="7.7109375" customWidth="1"/>
    <col min="8721" max="8721" width="7.28515625" customWidth="1"/>
    <col min="8722" max="8723" width="7.42578125" customWidth="1"/>
    <col min="8724" max="8724" width="9.28515625" customWidth="1"/>
    <col min="8725" max="8725" width="10.5703125" customWidth="1"/>
    <col min="8726" max="8726" width="8.42578125" customWidth="1"/>
    <col min="8727" max="8727" width="20.28515625" customWidth="1"/>
    <col min="8729" max="8729" width="17.5703125" customWidth="1"/>
    <col min="8730" max="8730" width="7.7109375" customWidth="1"/>
    <col min="8731" max="8731" width="8.140625" customWidth="1"/>
    <col min="8732" max="8732" width="8" customWidth="1"/>
    <col min="8733" max="8733" width="8.7109375" customWidth="1"/>
    <col min="8734" max="8734" width="7.42578125" customWidth="1"/>
    <col min="8735" max="8735" width="8.7109375" customWidth="1"/>
    <col min="8974" max="8974" width="18.7109375" customWidth="1"/>
    <col min="8975" max="8975" width="8.42578125" customWidth="1"/>
    <col min="8976" max="8976" width="7.7109375" customWidth="1"/>
    <col min="8977" max="8977" width="7.28515625" customWidth="1"/>
    <col min="8978" max="8979" width="7.42578125" customWidth="1"/>
    <col min="8980" max="8980" width="9.28515625" customWidth="1"/>
    <col min="8981" max="8981" width="10.5703125" customWidth="1"/>
    <col min="8982" max="8982" width="8.42578125" customWidth="1"/>
    <col min="8983" max="8983" width="20.28515625" customWidth="1"/>
    <col min="8985" max="8985" width="17.5703125" customWidth="1"/>
    <col min="8986" max="8986" width="7.7109375" customWidth="1"/>
    <col min="8987" max="8987" width="8.140625" customWidth="1"/>
    <col min="8988" max="8988" width="8" customWidth="1"/>
    <col min="8989" max="8989" width="8.7109375" customWidth="1"/>
    <col min="8990" max="8990" width="7.42578125" customWidth="1"/>
    <col min="8991" max="8991" width="8.7109375" customWidth="1"/>
    <col min="9230" max="9230" width="18.7109375" customWidth="1"/>
    <col min="9231" max="9231" width="8.42578125" customWidth="1"/>
    <col min="9232" max="9232" width="7.7109375" customWidth="1"/>
    <col min="9233" max="9233" width="7.28515625" customWidth="1"/>
    <col min="9234" max="9235" width="7.42578125" customWidth="1"/>
    <col min="9236" max="9236" width="9.28515625" customWidth="1"/>
    <col min="9237" max="9237" width="10.5703125" customWidth="1"/>
    <col min="9238" max="9238" width="8.42578125" customWidth="1"/>
    <col min="9239" max="9239" width="20.28515625" customWidth="1"/>
    <col min="9241" max="9241" width="17.5703125" customWidth="1"/>
    <col min="9242" max="9242" width="7.7109375" customWidth="1"/>
    <col min="9243" max="9243" width="8.140625" customWidth="1"/>
    <col min="9244" max="9244" width="8" customWidth="1"/>
    <col min="9245" max="9245" width="8.7109375" customWidth="1"/>
    <col min="9246" max="9246" width="7.42578125" customWidth="1"/>
    <col min="9247" max="9247" width="8.7109375" customWidth="1"/>
    <col min="9486" max="9486" width="18.7109375" customWidth="1"/>
    <col min="9487" max="9487" width="8.42578125" customWidth="1"/>
    <col min="9488" max="9488" width="7.7109375" customWidth="1"/>
    <col min="9489" max="9489" width="7.28515625" customWidth="1"/>
    <col min="9490" max="9491" width="7.42578125" customWidth="1"/>
    <col min="9492" max="9492" width="9.28515625" customWidth="1"/>
    <col min="9493" max="9493" width="10.5703125" customWidth="1"/>
    <col min="9494" max="9494" width="8.42578125" customWidth="1"/>
    <col min="9495" max="9495" width="20.28515625" customWidth="1"/>
    <col min="9497" max="9497" width="17.5703125" customWidth="1"/>
    <col min="9498" max="9498" width="7.7109375" customWidth="1"/>
    <col min="9499" max="9499" width="8.140625" customWidth="1"/>
    <col min="9500" max="9500" width="8" customWidth="1"/>
    <col min="9501" max="9501" width="8.7109375" customWidth="1"/>
    <col min="9502" max="9502" width="7.42578125" customWidth="1"/>
    <col min="9503" max="9503" width="8.7109375" customWidth="1"/>
    <col min="9742" max="9742" width="18.7109375" customWidth="1"/>
    <col min="9743" max="9743" width="8.42578125" customWidth="1"/>
    <col min="9744" max="9744" width="7.7109375" customWidth="1"/>
    <col min="9745" max="9745" width="7.28515625" customWidth="1"/>
    <col min="9746" max="9747" width="7.42578125" customWidth="1"/>
    <col min="9748" max="9748" width="9.28515625" customWidth="1"/>
    <col min="9749" max="9749" width="10.5703125" customWidth="1"/>
    <col min="9750" max="9750" width="8.42578125" customWidth="1"/>
    <col min="9751" max="9751" width="20.28515625" customWidth="1"/>
    <col min="9753" max="9753" width="17.5703125" customWidth="1"/>
    <col min="9754" max="9754" width="7.7109375" customWidth="1"/>
    <col min="9755" max="9755" width="8.140625" customWidth="1"/>
    <col min="9756" max="9756" width="8" customWidth="1"/>
    <col min="9757" max="9757" width="8.7109375" customWidth="1"/>
    <col min="9758" max="9758" width="7.42578125" customWidth="1"/>
    <col min="9759" max="9759" width="8.7109375" customWidth="1"/>
    <col min="9998" max="9998" width="18.7109375" customWidth="1"/>
    <col min="9999" max="9999" width="8.42578125" customWidth="1"/>
    <col min="10000" max="10000" width="7.7109375" customWidth="1"/>
    <col min="10001" max="10001" width="7.28515625" customWidth="1"/>
    <col min="10002" max="10003" width="7.42578125" customWidth="1"/>
    <col min="10004" max="10004" width="9.28515625" customWidth="1"/>
    <col min="10005" max="10005" width="10.5703125" customWidth="1"/>
    <col min="10006" max="10006" width="8.42578125" customWidth="1"/>
    <col min="10007" max="10007" width="20.28515625" customWidth="1"/>
    <col min="10009" max="10009" width="17.5703125" customWidth="1"/>
    <col min="10010" max="10010" width="7.7109375" customWidth="1"/>
    <col min="10011" max="10011" width="8.140625" customWidth="1"/>
    <col min="10012" max="10012" width="8" customWidth="1"/>
    <col min="10013" max="10013" width="8.7109375" customWidth="1"/>
    <col min="10014" max="10014" width="7.42578125" customWidth="1"/>
    <col min="10015" max="10015" width="8.7109375" customWidth="1"/>
    <col min="10254" max="10254" width="18.7109375" customWidth="1"/>
    <col min="10255" max="10255" width="8.42578125" customWidth="1"/>
    <col min="10256" max="10256" width="7.7109375" customWidth="1"/>
    <col min="10257" max="10257" width="7.28515625" customWidth="1"/>
    <col min="10258" max="10259" width="7.42578125" customWidth="1"/>
    <col min="10260" max="10260" width="9.28515625" customWidth="1"/>
    <col min="10261" max="10261" width="10.5703125" customWidth="1"/>
    <col min="10262" max="10262" width="8.42578125" customWidth="1"/>
    <col min="10263" max="10263" width="20.28515625" customWidth="1"/>
    <col min="10265" max="10265" width="17.5703125" customWidth="1"/>
    <col min="10266" max="10266" width="7.7109375" customWidth="1"/>
    <col min="10267" max="10267" width="8.140625" customWidth="1"/>
    <col min="10268" max="10268" width="8" customWidth="1"/>
    <col min="10269" max="10269" width="8.7109375" customWidth="1"/>
    <col min="10270" max="10270" width="7.42578125" customWidth="1"/>
    <col min="10271" max="10271" width="8.7109375" customWidth="1"/>
    <col min="10510" max="10510" width="18.7109375" customWidth="1"/>
    <col min="10511" max="10511" width="8.42578125" customWidth="1"/>
    <col min="10512" max="10512" width="7.7109375" customWidth="1"/>
    <col min="10513" max="10513" width="7.28515625" customWidth="1"/>
    <col min="10514" max="10515" width="7.42578125" customWidth="1"/>
    <col min="10516" max="10516" width="9.28515625" customWidth="1"/>
    <col min="10517" max="10517" width="10.5703125" customWidth="1"/>
    <col min="10518" max="10518" width="8.42578125" customWidth="1"/>
    <col min="10519" max="10519" width="20.28515625" customWidth="1"/>
    <col min="10521" max="10521" width="17.5703125" customWidth="1"/>
    <col min="10522" max="10522" width="7.7109375" customWidth="1"/>
    <col min="10523" max="10523" width="8.140625" customWidth="1"/>
    <col min="10524" max="10524" width="8" customWidth="1"/>
    <col min="10525" max="10525" width="8.7109375" customWidth="1"/>
    <col min="10526" max="10526" width="7.42578125" customWidth="1"/>
    <col min="10527" max="10527" width="8.7109375" customWidth="1"/>
    <col min="10766" max="10766" width="18.7109375" customWidth="1"/>
    <col min="10767" max="10767" width="8.42578125" customWidth="1"/>
    <col min="10768" max="10768" width="7.7109375" customWidth="1"/>
    <col min="10769" max="10769" width="7.28515625" customWidth="1"/>
    <col min="10770" max="10771" width="7.42578125" customWidth="1"/>
    <col min="10772" max="10772" width="9.28515625" customWidth="1"/>
    <col min="10773" max="10773" width="10.5703125" customWidth="1"/>
    <col min="10774" max="10774" width="8.42578125" customWidth="1"/>
    <col min="10775" max="10775" width="20.28515625" customWidth="1"/>
    <col min="10777" max="10777" width="17.5703125" customWidth="1"/>
    <col min="10778" max="10778" width="7.7109375" customWidth="1"/>
    <col min="10779" max="10779" width="8.140625" customWidth="1"/>
    <col min="10780" max="10780" width="8" customWidth="1"/>
    <col min="10781" max="10781" width="8.7109375" customWidth="1"/>
    <col min="10782" max="10782" width="7.42578125" customWidth="1"/>
    <col min="10783" max="10783" width="8.7109375" customWidth="1"/>
    <col min="11022" max="11022" width="18.7109375" customWidth="1"/>
    <col min="11023" max="11023" width="8.42578125" customWidth="1"/>
    <col min="11024" max="11024" width="7.7109375" customWidth="1"/>
    <col min="11025" max="11025" width="7.28515625" customWidth="1"/>
    <col min="11026" max="11027" width="7.42578125" customWidth="1"/>
    <col min="11028" max="11028" width="9.28515625" customWidth="1"/>
    <col min="11029" max="11029" width="10.5703125" customWidth="1"/>
    <col min="11030" max="11030" width="8.42578125" customWidth="1"/>
    <col min="11031" max="11031" width="20.28515625" customWidth="1"/>
    <col min="11033" max="11033" width="17.5703125" customWidth="1"/>
    <col min="11034" max="11034" width="7.7109375" customWidth="1"/>
    <col min="11035" max="11035" width="8.140625" customWidth="1"/>
    <col min="11036" max="11036" width="8" customWidth="1"/>
    <col min="11037" max="11037" width="8.7109375" customWidth="1"/>
    <col min="11038" max="11038" width="7.42578125" customWidth="1"/>
    <col min="11039" max="11039" width="8.7109375" customWidth="1"/>
    <col min="11278" max="11278" width="18.7109375" customWidth="1"/>
    <col min="11279" max="11279" width="8.42578125" customWidth="1"/>
    <col min="11280" max="11280" width="7.7109375" customWidth="1"/>
    <col min="11281" max="11281" width="7.28515625" customWidth="1"/>
    <col min="11282" max="11283" width="7.42578125" customWidth="1"/>
    <col min="11284" max="11284" width="9.28515625" customWidth="1"/>
    <col min="11285" max="11285" width="10.5703125" customWidth="1"/>
    <col min="11286" max="11286" width="8.42578125" customWidth="1"/>
    <col min="11287" max="11287" width="20.28515625" customWidth="1"/>
    <col min="11289" max="11289" width="17.5703125" customWidth="1"/>
    <col min="11290" max="11290" width="7.7109375" customWidth="1"/>
    <col min="11291" max="11291" width="8.140625" customWidth="1"/>
    <col min="11292" max="11292" width="8" customWidth="1"/>
    <col min="11293" max="11293" width="8.7109375" customWidth="1"/>
    <col min="11294" max="11294" width="7.42578125" customWidth="1"/>
    <col min="11295" max="11295" width="8.7109375" customWidth="1"/>
    <col min="11534" max="11534" width="18.7109375" customWidth="1"/>
    <col min="11535" max="11535" width="8.42578125" customWidth="1"/>
    <col min="11536" max="11536" width="7.7109375" customWidth="1"/>
    <col min="11537" max="11537" width="7.28515625" customWidth="1"/>
    <col min="11538" max="11539" width="7.42578125" customWidth="1"/>
    <col min="11540" max="11540" width="9.28515625" customWidth="1"/>
    <col min="11541" max="11541" width="10.5703125" customWidth="1"/>
    <col min="11542" max="11542" width="8.42578125" customWidth="1"/>
    <col min="11543" max="11543" width="20.28515625" customWidth="1"/>
    <col min="11545" max="11545" width="17.5703125" customWidth="1"/>
    <col min="11546" max="11546" width="7.7109375" customWidth="1"/>
    <col min="11547" max="11547" width="8.140625" customWidth="1"/>
    <col min="11548" max="11548" width="8" customWidth="1"/>
    <col min="11549" max="11549" width="8.7109375" customWidth="1"/>
    <col min="11550" max="11550" width="7.42578125" customWidth="1"/>
    <col min="11551" max="11551" width="8.7109375" customWidth="1"/>
    <col min="11790" max="11790" width="18.7109375" customWidth="1"/>
    <col min="11791" max="11791" width="8.42578125" customWidth="1"/>
    <col min="11792" max="11792" width="7.7109375" customWidth="1"/>
    <col min="11793" max="11793" width="7.28515625" customWidth="1"/>
    <col min="11794" max="11795" width="7.42578125" customWidth="1"/>
    <col min="11796" max="11796" width="9.28515625" customWidth="1"/>
    <col min="11797" max="11797" width="10.5703125" customWidth="1"/>
    <col min="11798" max="11798" width="8.42578125" customWidth="1"/>
    <col min="11799" max="11799" width="20.28515625" customWidth="1"/>
    <col min="11801" max="11801" width="17.5703125" customWidth="1"/>
    <col min="11802" max="11802" width="7.7109375" customWidth="1"/>
    <col min="11803" max="11803" width="8.140625" customWidth="1"/>
    <col min="11804" max="11804" width="8" customWidth="1"/>
    <col min="11805" max="11805" width="8.7109375" customWidth="1"/>
    <col min="11806" max="11806" width="7.42578125" customWidth="1"/>
    <col min="11807" max="11807" width="8.7109375" customWidth="1"/>
    <col min="12046" max="12046" width="18.7109375" customWidth="1"/>
    <col min="12047" max="12047" width="8.42578125" customWidth="1"/>
    <col min="12048" max="12048" width="7.7109375" customWidth="1"/>
    <col min="12049" max="12049" width="7.28515625" customWidth="1"/>
    <col min="12050" max="12051" width="7.42578125" customWidth="1"/>
    <col min="12052" max="12052" width="9.28515625" customWidth="1"/>
    <col min="12053" max="12053" width="10.5703125" customWidth="1"/>
    <col min="12054" max="12054" width="8.42578125" customWidth="1"/>
    <col min="12055" max="12055" width="20.28515625" customWidth="1"/>
    <col min="12057" max="12057" width="17.5703125" customWidth="1"/>
    <col min="12058" max="12058" width="7.7109375" customWidth="1"/>
    <col min="12059" max="12059" width="8.140625" customWidth="1"/>
    <col min="12060" max="12060" width="8" customWidth="1"/>
    <col min="12061" max="12061" width="8.7109375" customWidth="1"/>
    <col min="12062" max="12062" width="7.42578125" customWidth="1"/>
    <col min="12063" max="12063" width="8.7109375" customWidth="1"/>
    <col min="12302" max="12302" width="18.7109375" customWidth="1"/>
    <col min="12303" max="12303" width="8.42578125" customWidth="1"/>
    <col min="12304" max="12304" width="7.7109375" customWidth="1"/>
    <col min="12305" max="12305" width="7.28515625" customWidth="1"/>
    <col min="12306" max="12307" width="7.42578125" customWidth="1"/>
    <col min="12308" max="12308" width="9.28515625" customWidth="1"/>
    <col min="12309" max="12309" width="10.5703125" customWidth="1"/>
    <col min="12310" max="12310" width="8.42578125" customWidth="1"/>
    <col min="12311" max="12311" width="20.28515625" customWidth="1"/>
    <col min="12313" max="12313" width="17.5703125" customWidth="1"/>
    <col min="12314" max="12314" width="7.7109375" customWidth="1"/>
    <col min="12315" max="12315" width="8.140625" customWidth="1"/>
    <col min="12316" max="12316" width="8" customWidth="1"/>
    <col min="12317" max="12317" width="8.7109375" customWidth="1"/>
    <col min="12318" max="12318" width="7.42578125" customWidth="1"/>
    <col min="12319" max="12319" width="8.7109375" customWidth="1"/>
    <col min="12558" max="12558" width="18.7109375" customWidth="1"/>
    <col min="12559" max="12559" width="8.42578125" customWidth="1"/>
    <col min="12560" max="12560" width="7.7109375" customWidth="1"/>
    <col min="12561" max="12561" width="7.28515625" customWidth="1"/>
    <col min="12562" max="12563" width="7.42578125" customWidth="1"/>
    <col min="12564" max="12564" width="9.28515625" customWidth="1"/>
    <col min="12565" max="12565" width="10.5703125" customWidth="1"/>
    <col min="12566" max="12566" width="8.42578125" customWidth="1"/>
    <col min="12567" max="12567" width="20.28515625" customWidth="1"/>
    <col min="12569" max="12569" width="17.5703125" customWidth="1"/>
    <col min="12570" max="12570" width="7.7109375" customWidth="1"/>
    <col min="12571" max="12571" width="8.140625" customWidth="1"/>
    <col min="12572" max="12572" width="8" customWidth="1"/>
    <col min="12573" max="12573" width="8.7109375" customWidth="1"/>
    <col min="12574" max="12574" width="7.42578125" customWidth="1"/>
    <col min="12575" max="12575" width="8.7109375" customWidth="1"/>
    <col min="12814" max="12814" width="18.7109375" customWidth="1"/>
    <col min="12815" max="12815" width="8.42578125" customWidth="1"/>
    <col min="12816" max="12816" width="7.7109375" customWidth="1"/>
    <col min="12817" max="12817" width="7.28515625" customWidth="1"/>
    <col min="12818" max="12819" width="7.42578125" customWidth="1"/>
    <col min="12820" max="12820" width="9.28515625" customWidth="1"/>
    <col min="12821" max="12821" width="10.5703125" customWidth="1"/>
    <col min="12822" max="12822" width="8.42578125" customWidth="1"/>
    <col min="12823" max="12823" width="20.28515625" customWidth="1"/>
    <col min="12825" max="12825" width="17.5703125" customWidth="1"/>
    <col min="12826" max="12826" width="7.7109375" customWidth="1"/>
    <col min="12827" max="12827" width="8.140625" customWidth="1"/>
    <col min="12828" max="12828" width="8" customWidth="1"/>
    <col min="12829" max="12829" width="8.7109375" customWidth="1"/>
    <col min="12830" max="12830" width="7.42578125" customWidth="1"/>
    <col min="12831" max="12831" width="8.7109375" customWidth="1"/>
    <col min="13070" max="13070" width="18.7109375" customWidth="1"/>
    <col min="13071" max="13071" width="8.42578125" customWidth="1"/>
    <col min="13072" max="13072" width="7.7109375" customWidth="1"/>
    <col min="13073" max="13073" width="7.28515625" customWidth="1"/>
    <col min="13074" max="13075" width="7.42578125" customWidth="1"/>
    <col min="13076" max="13076" width="9.28515625" customWidth="1"/>
    <col min="13077" max="13077" width="10.5703125" customWidth="1"/>
    <col min="13078" max="13078" width="8.42578125" customWidth="1"/>
    <col min="13079" max="13079" width="20.28515625" customWidth="1"/>
    <col min="13081" max="13081" width="17.5703125" customWidth="1"/>
    <col min="13082" max="13082" width="7.7109375" customWidth="1"/>
    <col min="13083" max="13083" width="8.140625" customWidth="1"/>
    <col min="13084" max="13084" width="8" customWidth="1"/>
    <col min="13085" max="13085" width="8.7109375" customWidth="1"/>
    <col min="13086" max="13086" width="7.42578125" customWidth="1"/>
    <col min="13087" max="13087" width="8.7109375" customWidth="1"/>
    <col min="13326" max="13326" width="18.7109375" customWidth="1"/>
    <col min="13327" max="13327" width="8.42578125" customWidth="1"/>
    <col min="13328" max="13328" width="7.7109375" customWidth="1"/>
    <col min="13329" max="13329" width="7.28515625" customWidth="1"/>
    <col min="13330" max="13331" width="7.42578125" customWidth="1"/>
    <col min="13332" max="13332" width="9.28515625" customWidth="1"/>
    <col min="13333" max="13333" width="10.5703125" customWidth="1"/>
    <col min="13334" max="13334" width="8.42578125" customWidth="1"/>
    <col min="13335" max="13335" width="20.28515625" customWidth="1"/>
    <col min="13337" max="13337" width="17.5703125" customWidth="1"/>
    <col min="13338" max="13338" width="7.7109375" customWidth="1"/>
    <col min="13339" max="13339" width="8.140625" customWidth="1"/>
    <col min="13340" max="13340" width="8" customWidth="1"/>
    <col min="13341" max="13341" width="8.7109375" customWidth="1"/>
    <col min="13342" max="13342" width="7.42578125" customWidth="1"/>
    <col min="13343" max="13343" width="8.7109375" customWidth="1"/>
    <col min="13582" max="13582" width="18.7109375" customWidth="1"/>
    <col min="13583" max="13583" width="8.42578125" customWidth="1"/>
    <col min="13584" max="13584" width="7.7109375" customWidth="1"/>
    <col min="13585" max="13585" width="7.28515625" customWidth="1"/>
    <col min="13586" max="13587" width="7.42578125" customWidth="1"/>
    <col min="13588" max="13588" width="9.28515625" customWidth="1"/>
    <col min="13589" max="13589" width="10.5703125" customWidth="1"/>
    <col min="13590" max="13590" width="8.42578125" customWidth="1"/>
    <col min="13591" max="13591" width="20.28515625" customWidth="1"/>
    <col min="13593" max="13593" width="17.5703125" customWidth="1"/>
    <col min="13594" max="13594" width="7.7109375" customWidth="1"/>
    <col min="13595" max="13595" width="8.140625" customWidth="1"/>
    <col min="13596" max="13596" width="8" customWidth="1"/>
    <col min="13597" max="13597" width="8.7109375" customWidth="1"/>
    <col min="13598" max="13598" width="7.42578125" customWidth="1"/>
    <col min="13599" max="13599" width="8.7109375" customWidth="1"/>
    <col min="13838" max="13838" width="18.7109375" customWidth="1"/>
    <col min="13839" max="13839" width="8.42578125" customWidth="1"/>
    <col min="13840" max="13840" width="7.7109375" customWidth="1"/>
    <col min="13841" max="13841" width="7.28515625" customWidth="1"/>
    <col min="13842" max="13843" width="7.42578125" customWidth="1"/>
    <col min="13844" max="13844" width="9.28515625" customWidth="1"/>
    <col min="13845" max="13845" width="10.5703125" customWidth="1"/>
    <col min="13846" max="13846" width="8.42578125" customWidth="1"/>
    <col min="13847" max="13847" width="20.28515625" customWidth="1"/>
    <col min="13849" max="13849" width="17.5703125" customWidth="1"/>
    <col min="13850" max="13850" width="7.7109375" customWidth="1"/>
    <col min="13851" max="13851" width="8.140625" customWidth="1"/>
    <col min="13852" max="13852" width="8" customWidth="1"/>
    <col min="13853" max="13853" width="8.7109375" customWidth="1"/>
    <col min="13854" max="13854" width="7.42578125" customWidth="1"/>
    <col min="13855" max="13855" width="8.7109375" customWidth="1"/>
    <col min="14094" max="14094" width="18.7109375" customWidth="1"/>
    <col min="14095" max="14095" width="8.42578125" customWidth="1"/>
    <col min="14096" max="14096" width="7.7109375" customWidth="1"/>
    <col min="14097" max="14097" width="7.28515625" customWidth="1"/>
    <col min="14098" max="14099" width="7.42578125" customWidth="1"/>
    <col min="14100" max="14100" width="9.28515625" customWidth="1"/>
    <col min="14101" max="14101" width="10.5703125" customWidth="1"/>
    <col min="14102" max="14102" width="8.42578125" customWidth="1"/>
    <col min="14103" max="14103" width="20.28515625" customWidth="1"/>
    <col min="14105" max="14105" width="17.5703125" customWidth="1"/>
    <col min="14106" max="14106" width="7.7109375" customWidth="1"/>
    <col min="14107" max="14107" width="8.140625" customWidth="1"/>
    <col min="14108" max="14108" width="8" customWidth="1"/>
    <col min="14109" max="14109" width="8.7109375" customWidth="1"/>
    <col min="14110" max="14110" width="7.42578125" customWidth="1"/>
    <col min="14111" max="14111" width="8.7109375" customWidth="1"/>
    <col min="14350" max="14350" width="18.7109375" customWidth="1"/>
    <col min="14351" max="14351" width="8.42578125" customWidth="1"/>
    <col min="14352" max="14352" width="7.7109375" customWidth="1"/>
    <col min="14353" max="14353" width="7.28515625" customWidth="1"/>
    <col min="14354" max="14355" width="7.42578125" customWidth="1"/>
    <col min="14356" max="14356" width="9.28515625" customWidth="1"/>
    <col min="14357" max="14357" width="10.5703125" customWidth="1"/>
    <col min="14358" max="14358" width="8.42578125" customWidth="1"/>
    <col min="14359" max="14359" width="20.28515625" customWidth="1"/>
    <col min="14361" max="14361" width="17.5703125" customWidth="1"/>
    <col min="14362" max="14362" width="7.7109375" customWidth="1"/>
    <col min="14363" max="14363" width="8.140625" customWidth="1"/>
    <col min="14364" max="14364" width="8" customWidth="1"/>
    <col min="14365" max="14365" width="8.7109375" customWidth="1"/>
    <col min="14366" max="14366" width="7.42578125" customWidth="1"/>
    <col min="14367" max="14367" width="8.7109375" customWidth="1"/>
    <col min="14606" max="14606" width="18.7109375" customWidth="1"/>
    <col min="14607" max="14607" width="8.42578125" customWidth="1"/>
    <col min="14608" max="14608" width="7.7109375" customWidth="1"/>
    <col min="14609" max="14609" width="7.28515625" customWidth="1"/>
    <col min="14610" max="14611" width="7.42578125" customWidth="1"/>
    <col min="14612" max="14612" width="9.28515625" customWidth="1"/>
    <col min="14613" max="14613" width="10.5703125" customWidth="1"/>
    <col min="14614" max="14614" width="8.42578125" customWidth="1"/>
    <col min="14615" max="14615" width="20.28515625" customWidth="1"/>
    <col min="14617" max="14617" width="17.5703125" customWidth="1"/>
    <col min="14618" max="14618" width="7.7109375" customWidth="1"/>
    <col min="14619" max="14619" width="8.140625" customWidth="1"/>
    <col min="14620" max="14620" width="8" customWidth="1"/>
    <col min="14621" max="14621" width="8.7109375" customWidth="1"/>
    <col min="14622" max="14622" width="7.42578125" customWidth="1"/>
    <col min="14623" max="14623" width="8.7109375" customWidth="1"/>
    <col min="14862" max="14862" width="18.7109375" customWidth="1"/>
    <col min="14863" max="14863" width="8.42578125" customWidth="1"/>
    <col min="14864" max="14864" width="7.7109375" customWidth="1"/>
    <col min="14865" max="14865" width="7.28515625" customWidth="1"/>
    <col min="14866" max="14867" width="7.42578125" customWidth="1"/>
    <col min="14868" max="14868" width="9.28515625" customWidth="1"/>
    <col min="14869" max="14869" width="10.5703125" customWidth="1"/>
    <col min="14870" max="14870" width="8.42578125" customWidth="1"/>
    <col min="14871" max="14871" width="20.28515625" customWidth="1"/>
    <col min="14873" max="14873" width="17.5703125" customWidth="1"/>
    <col min="14874" max="14874" width="7.7109375" customWidth="1"/>
    <col min="14875" max="14875" width="8.140625" customWidth="1"/>
    <col min="14876" max="14876" width="8" customWidth="1"/>
    <col min="14877" max="14877" width="8.7109375" customWidth="1"/>
    <col min="14878" max="14878" width="7.42578125" customWidth="1"/>
    <col min="14879" max="14879" width="8.7109375" customWidth="1"/>
    <col min="15118" max="15118" width="18.7109375" customWidth="1"/>
    <col min="15119" max="15119" width="8.42578125" customWidth="1"/>
    <col min="15120" max="15120" width="7.7109375" customWidth="1"/>
    <col min="15121" max="15121" width="7.28515625" customWidth="1"/>
    <col min="15122" max="15123" width="7.42578125" customWidth="1"/>
    <col min="15124" max="15124" width="9.28515625" customWidth="1"/>
    <col min="15125" max="15125" width="10.5703125" customWidth="1"/>
    <col min="15126" max="15126" width="8.42578125" customWidth="1"/>
    <col min="15127" max="15127" width="20.28515625" customWidth="1"/>
    <col min="15129" max="15129" width="17.5703125" customWidth="1"/>
    <col min="15130" max="15130" width="7.7109375" customWidth="1"/>
    <col min="15131" max="15131" width="8.140625" customWidth="1"/>
    <col min="15132" max="15132" width="8" customWidth="1"/>
    <col min="15133" max="15133" width="8.7109375" customWidth="1"/>
    <col min="15134" max="15134" width="7.42578125" customWidth="1"/>
    <col min="15135" max="15135" width="8.7109375" customWidth="1"/>
    <col min="15374" max="15374" width="18.7109375" customWidth="1"/>
    <col min="15375" max="15375" width="8.42578125" customWidth="1"/>
    <col min="15376" max="15376" width="7.7109375" customWidth="1"/>
    <col min="15377" max="15377" width="7.28515625" customWidth="1"/>
    <col min="15378" max="15379" width="7.42578125" customWidth="1"/>
    <col min="15380" max="15380" width="9.28515625" customWidth="1"/>
    <col min="15381" max="15381" width="10.5703125" customWidth="1"/>
    <col min="15382" max="15382" width="8.42578125" customWidth="1"/>
    <col min="15383" max="15383" width="20.28515625" customWidth="1"/>
    <col min="15385" max="15385" width="17.5703125" customWidth="1"/>
    <col min="15386" max="15386" width="7.7109375" customWidth="1"/>
    <col min="15387" max="15387" width="8.140625" customWidth="1"/>
    <col min="15388" max="15388" width="8" customWidth="1"/>
    <col min="15389" max="15389" width="8.7109375" customWidth="1"/>
    <col min="15390" max="15390" width="7.42578125" customWidth="1"/>
    <col min="15391" max="15391" width="8.7109375" customWidth="1"/>
    <col min="15630" max="15630" width="18.7109375" customWidth="1"/>
    <col min="15631" max="15631" width="8.42578125" customWidth="1"/>
    <col min="15632" max="15632" width="7.7109375" customWidth="1"/>
    <col min="15633" max="15633" width="7.28515625" customWidth="1"/>
    <col min="15634" max="15635" width="7.42578125" customWidth="1"/>
    <col min="15636" max="15636" width="9.28515625" customWidth="1"/>
    <col min="15637" max="15637" width="10.5703125" customWidth="1"/>
    <col min="15638" max="15638" width="8.42578125" customWidth="1"/>
    <col min="15639" max="15639" width="20.28515625" customWidth="1"/>
    <col min="15641" max="15641" width="17.5703125" customWidth="1"/>
    <col min="15642" max="15642" width="7.7109375" customWidth="1"/>
    <col min="15643" max="15643" width="8.140625" customWidth="1"/>
    <col min="15644" max="15644" width="8" customWidth="1"/>
    <col min="15645" max="15645" width="8.7109375" customWidth="1"/>
    <col min="15646" max="15646" width="7.42578125" customWidth="1"/>
    <col min="15647" max="15647" width="8.7109375" customWidth="1"/>
    <col min="15886" max="15886" width="18.7109375" customWidth="1"/>
    <col min="15887" max="15887" width="8.42578125" customWidth="1"/>
    <col min="15888" max="15888" width="7.7109375" customWidth="1"/>
    <col min="15889" max="15889" width="7.28515625" customWidth="1"/>
    <col min="15890" max="15891" width="7.42578125" customWidth="1"/>
    <col min="15892" max="15892" width="9.28515625" customWidth="1"/>
    <col min="15893" max="15893" width="10.5703125" customWidth="1"/>
    <col min="15894" max="15894" width="8.42578125" customWidth="1"/>
    <col min="15895" max="15895" width="20.28515625" customWidth="1"/>
    <col min="15897" max="15897" width="17.5703125" customWidth="1"/>
    <col min="15898" max="15898" width="7.7109375" customWidth="1"/>
    <col min="15899" max="15899" width="8.140625" customWidth="1"/>
    <col min="15900" max="15900" width="8" customWidth="1"/>
    <col min="15901" max="15901" width="8.7109375" customWidth="1"/>
    <col min="15902" max="15902" width="7.42578125" customWidth="1"/>
    <col min="15903" max="15903" width="8.7109375" customWidth="1"/>
    <col min="16142" max="16142" width="18.7109375" customWidth="1"/>
    <col min="16143" max="16143" width="8.42578125" customWidth="1"/>
    <col min="16144" max="16144" width="7.7109375" customWidth="1"/>
    <col min="16145" max="16145" width="7.28515625" customWidth="1"/>
    <col min="16146" max="16147" width="7.42578125" customWidth="1"/>
    <col min="16148" max="16148" width="9.28515625" customWidth="1"/>
    <col min="16149" max="16149" width="10.5703125" customWidth="1"/>
    <col min="16150" max="16150" width="8.42578125" customWidth="1"/>
    <col min="16151" max="16151" width="20.28515625" customWidth="1"/>
    <col min="16153" max="16153" width="17.5703125" customWidth="1"/>
    <col min="16154" max="16154" width="7.7109375" customWidth="1"/>
    <col min="16155" max="16155" width="8.140625" customWidth="1"/>
    <col min="16156" max="16156" width="8" customWidth="1"/>
    <col min="16157" max="16157" width="8.7109375" customWidth="1"/>
    <col min="16158" max="16158" width="7.42578125" customWidth="1"/>
    <col min="16159" max="16159" width="8.7109375" customWidth="1"/>
  </cols>
  <sheetData>
    <row r="2" spans="1:31">
      <c r="J2" s="7"/>
      <c r="K2" s="7"/>
      <c r="L2" s="7"/>
      <c r="M2" s="7"/>
      <c r="N2" s="7"/>
      <c r="O2" s="7"/>
      <c r="P2" s="7"/>
      <c r="Q2" s="7"/>
      <c r="R2" s="7"/>
    </row>
    <row r="3" spans="1:31">
      <c r="A3" s="1"/>
      <c r="B3" s="1"/>
      <c r="C3" s="1"/>
      <c r="D3" s="1"/>
      <c r="E3" s="1"/>
      <c r="F3" s="1"/>
      <c r="G3" s="1"/>
      <c r="H3" s="1"/>
      <c r="I3" s="1"/>
      <c r="J3" s="7"/>
      <c r="K3" s="7"/>
      <c r="L3" s="7"/>
      <c r="M3" s="7"/>
      <c r="N3" s="7"/>
      <c r="O3" s="7"/>
      <c r="P3" s="7"/>
      <c r="Q3" s="7"/>
      <c r="R3" s="7"/>
      <c r="S3" s="1"/>
    </row>
    <row r="4" spans="1:31" ht="30" customHeight="1">
      <c r="A4" s="758" t="s">
        <v>51</v>
      </c>
      <c r="B4" s="758"/>
      <c r="C4" s="758"/>
      <c r="D4" s="758"/>
      <c r="E4" s="758"/>
      <c r="F4" s="758"/>
      <c r="G4" s="758"/>
      <c r="H4" s="758"/>
      <c r="I4" s="758"/>
      <c r="J4" s="758"/>
      <c r="K4" s="758"/>
      <c r="L4" s="758"/>
      <c r="M4" s="758"/>
      <c r="N4" s="758"/>
      <c r="O4" s="758"/>
      <c r="P4" s="758"/>
      <c r="Q4" s="758"/>
      <c r="R4" s="758"/>
      <c r="S4" s="758"/>
      <c r="T4" s="592"/>
    </row>
    <row r="5" spans="1:31" ht="24" customHeight="1">
      <c r="A5" s="809" t="s">
        <v>142</v>
      </c>
      <c r="B5" s="809"/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809"/>
      <c r="O5" s="809"/>
      <c r="P5" s="809"/>
      <c r="Q5" s="809"/>
      <c r="R5" s="809"/>
      <c r="S5" s="809"/>
      <c r="T5" s="592"/>
    </row>
    <row r="6" spans="1:31" ht="21" customHeight="1">
      <c r="A6" s="126" t="s">
        <v>265</v>
      </c>
      <c r="B6" s="126"/>
      <c r="C6" s="126"/>
      <c r="D6" s="126"/>
      <c r="E6" s="126"/>
      <c r="F6" s="126"/>
      <c r="G6" s="126"/>
      <c r="H6" s="593"/>
      <c r="I6" s="593"/>
      <c r="J6" s="594"/>
      <c r="K6" s="594"/>
      <c r="L6" s="594"/>
      <c r="M6" s="594"/>
      <c r="N6" s="594"/>
      <c r="O6" s="594"/>
      <c r="P6" s="594"/>
      <c r="Q6" s="594"/>
      <c r="R6" s="594"/>
      <c r="S6" s="128" t="s">
        <v>266</v>
      </c>
      <c r="T6" s="592"/>
    </row>
    <row r="7" spans="1:31" ht="18" customHeight="1" thickBot="1">
      <c r="A7" s="133" t="s">
        <v>110</v>
      </c>
      <c r="B7" s="133"/>
      <c r="C7" s="133"/>
      <c r="D7" s="133"/>
      <c r="E7" s="133"/>
      <c r="F7" s="133"/>
      <c r="G7" s="133"/>
      <c r="H7" s="138"/>
      <c r="I7" s="138"/>
      <c r="J7" s="810"/>
      <c r="K7" s="810"/>
      <c r="L7" s="810"/>
      <c r="M7" s="810"/>
      <c r="N7" s="810"/>
      <c r="O7" s="810"/>
      <c r="P7" s="810"/>
      <c r="Q7" s="810"/>
      <c r="R7" s="810"/>
      <c r="S7" s="127" t="s">
        <v>220</v>
      </c>
      <c r="T7" s="592"/>
    </row>
    <row r="8" spans="1:31" ht="18" customHeight="1" thickTop="1" thickBot="1">
      <c r="A8" s="595"/>
      <c r="B8" s="482">
        <v>2018</v>
      </c>
      <c r="C8" s="482"/>
      <c r="D8" s="482">
        <v>2017</v>
      </c>
      <c r="E8" s="482"/>
      <c r="F8" s="482">
        <v>2016</v>
      </c>
      <c r="G8" s="482"/>
      <c r="H8" s="482">
        <v>2015</v>
      </c>
      <c r="I8" s="482"/>
      <c r="J8" s="811">
        <v>2010</v>
      </c>
      <c r="K8" s="811"/>
      <c r="L8" s="482"/>
      <c r="M8" s="482"/>
      <c r="N8" s="482"/>
      <c r="O8" s="482"/>
      <c r="P8" s="482"/>
      <c r="Q8" s="482"/>
      <c r="R8" s="482"/>
      <c r="S8" s="489"/>
      <c r="T8" s="592"/>
      <c r="Y8" s="52"/>
      <c r="Z8" s="440">
        <v>2011</v>
      </c>
      <c r="AA8" s="440"/>
      <c r="AB8" s="440"/>
      <c r="AC8" s="440"/>
      <c r="AD8" s="440">
        <v>2010</v>
      </c>
      <c r="AE8" s="440">
        <v>2009</v>
      </c>
    </row>
    <row r="9" spans="1:31" ht="50.1" customHeight="1" thickTop="1" thickBot="1">
      <c r="A9" s="289" t="s">
        <v>5</v>
      </c>
      <c r="B9" s="596">
        <v>8273688</v>
      </c>
      <c r="C9" s="597" t="s">
        <v>53</v>
      </c>
      <c r="D9" s="596">
        <v>8685944</v>
      </c>
      <c r="E9" s="598" t="s">
        <v>52</v>
      </c>
      <c r="F9" s="596">
        <v>7571733</v>
      </c>
      <c r="G9" s="597" t="s">
        <v>53</v>
      </c>
      <c r="H9" s="596">
        <v>7711265</v>
      </c>
      <c r="I9" s="597" t="s">
        <v>53</v>
      </c>
      <c r="J9" s="807">
        <v>6467501</v>
      </c>
      <c r="K9" s="807"/>
      <c r="L9" s="807"/>
      <c r="M9" s="807"/>
      <c r="N9" s="807"/>
      <c r="O9" s="807"/>
      <c r="P9" s="807"/>
      <c r="Q9" s="807"/>
      <c r="R9" s="598" t="s">
        <v>52</v>
      </c>
      <c r="S9" s="489" t="s">
        <v>13</v>
      </c>
      <c r="T9" s="592"/>
      <c r="Y9" s="599" t="s">
        <v>5</v>
      </c>
      <c r="Z9" s="600">
        <v>7024071</v>
      </c>
      <c r="AA9" s="600"/>
      <c r="AB9" s="600"/>
      <c r="AC9" s="600"/>
      <c r="AD9" s="600">
        <v>6467501</v>
      </c>
      <c r="AE9" s="600">
        <v>5700417</v>
      </c>
    </row>
    <row r="10" spans="1:31" ht="50.1" customHeight="1" thickTop="1" thickBot="1">
      <c r="A10" s="289" t="s">
        <v>6</v>
      </c>
      <c r="B10" s="596">
        <v>8480776</v>
      </c>
      <c r="C10" s="597" t="s">
        <v>53</v>
      </c>
      <c r="D10" s="596">
        <v>9398337</v>
      </c>
      <c r="E10" s="598" t="s">
        <v>52</v>
      </c>
      <c r="F10" s="596">
        <v>9347117</v>
      </c>
      <c r="G10" s="598" t="s">
        <v>52</v>
      </c>
      <c r="H10" s="596">
        <v>8275240</v>
      </c>
      <c r="I10" s="598" t="s">
        <v>52</v>
      </c>
      <c r="J10" s="807">
        <v>4754624</v>
      </c>
      <c r="K10" s="807"/>
      <c r="L10" s="807"/>
      <c r="M10" s="807"/>
      <c r="N10" s="807"/>
      <c r="O10" s="807"/>
      <c r="P10" s="807"/>
      <c r="Q10" s="807"/>
      <c r="R10" s="597" t="s">
        <v>53</v>
      </c>
      <c r="S10" s="489" t="s">
        <v>14</v>
      </c>
      <c r="T10" s="592"/>
      <c r="Y10" s="599" t="s">
        <v>6</v>
      </c>
      <c r="Z10" s="600">
        <v>4656997</v>
      </c>
      <c r="AA10" s="600"/>
      <c r="AB10" s="600"/>
      <c r="AC10" s="600"/>
      <c r="AD10" s="600">
        <v>4754624</v>
      </c>
      <c r="AE10" s="600">
        <v>4854268</v>
      </c>
    </row>
    <row r="11" spans="1:31" ht="50.1" customHeight="1" thickTop="1" thickBot="1">
      <c r="A11" s="289" t="s">
        <v>7</v>
      </c>
      <c r="B11" s="596">
        <v>1311957</v>
      </c>
      <c r="C11" s="597" t="s">
        <v>53</v>
      </c>
      <c r="D11" s="596">
        <v>1445581</v>
      </c>
      <c r="E11" s="597" t="s">
        <v>53</v>
      </c>
      <c r="F11" s="596">
        <v>1678499</v>
      </c>
      <c r="G11" s="598" t="s">
        <v>52</v>
      </c>
      <c r="H11" s="596">
        <v>1359135</v>
      </c>
      <c r="I11" s="598" t="s">
        <v>52</v>
      </c>
      <c r="J11" s="807">
        <v>1600215</v>
      </c>
      <c r="K11" s="807"/>
      <c r="L11" s="807"/>
      <c r="M11" s="807"/>
      <c r="N11" s="807"/>
      <c r="O11" s="807"/>
      <c r="P11" s="807"/>
      <c r="Q11" s="807"/>
      <c r="R11" s="597" t="s">
        <v>53</v>
      </c>
      <c r="S11" s="489" t="s">
        <v>15</v>
      </c>
      <c r="T11" s="592"/>
      <c r="Y11" s="599" t="s">
        <v>7</v>
      </c>
      <c r="Z11" s="600">
        <v>1293164</v>
      </c>
      <c r="AA11" s="600"/>
      <c r="AB11" s="600"/>
      <c r="AC11" s="600"/>
      <c r="AD11" s="600">
        <v>1600215</v>
      </c>
      <c r="AE11" s="600">
        <v>1700560</v>
      </c>
    </row>
    <row r="12" spans="1:31" ht="50.1" customHeight="1" thickTop="1" thickBot="1">
      <c r="A12" s="289" t="s">
        <v>10</v>
      </c>
      <c r="B12" s="596">
        <v>649881</v>
      </c>
      <c r="C12" s="598" t="s">
        <v>52</v>
      </c>
      <c r="D12" s="596">
        <v>380508</v>
      </c>
      <c r="E12" s="598" t="s">
        <v>52</v>
      </c>
      <c r="F12" s="596">
        <v>332727</v>
      </c>
      <c r="G12" s="598" t="s">
        <v>52</v>
      </c>
      <c r="H12" s="596">
        <v>245462</v>
      </c>
      <c r="I12" s="598" t="s">
        <v>52</v>
      </c>
      <c r="J12" s="807">
        <v>713404</v>
      </c>
      <c r="K12" s="807"/>
      <c r="L12" s="807"/>
      <c r="M12" s="807"/>
      <c r="N12" s="807"/>
      <c r="O12" s="807"/>
      <c r="P12" s="807"/>
      <c r="Q12" s="807"/>
      <c r="R12" s="598" t="s">
        <v>52</v>
      </c>
      <c r="S12" s="489" t="s">
        <v>54</v>
      </c>
      <c r="T12" s="592"/>
      <c r="Y12" s="599" t="s">
        <v>10</v>
      </c>
      <c r="Z12" s="600">
        <v>441422</v>
      </c>
      <c r="AA12" s="600"/>
      <c r="AB12" s="600"/>
      <c r="AC12" s="600"/>
      <c r="AD12" s="600">
        <v>713404</v>
      </c>
      <c r="AE12" s="600">
        <v>416062</v>
      </c>
    </row>
    <row r="13" spans="1:31" ht="50.1" customHeight="1" thickTop="1" thickBot="1">
      <c r="A13" s="289" t="s">
        <v>8</v>
      </c>
      <c r="B13" s="596">
        <v>387194</v>
      </c>
      <c r="C13" s="598" t="s">
        <v>52</v>
      </c>
      <c r="D13" s="596">
        <v>366754</v>
      </c>
      <c r="E13" s="598" t="s">
        <v>52</v>
      </c>
      <c r="F13" s="596">
        <v>364956</v>
      </c>
      <c r="G13" s="598" t="s">
        <v>52</v>
      </c>
      <c r="H13" s="596">
        <v>287283</v>
      </c>
      <c r="I13" s="598" t="s">
        <v>52</v>
      </c>
      <c r="J13" s="807">
        <v>298960</v>
      </c>
      <c r="K13" s="807"/>
      <c r="L13" s="807"/>
      <c r="M13" s="807"/>
      <c r="N13" s="807"/>
      <c r="O13" s="807"/>
      <c r="P13" s="807"/>
      <c r="Q13" s="807"/>
      <c r="R13" s="597" t="s">
        <v>53</v>
      </c>
      <c r="S13" s="489" t="s">
        <v>16</v>
      </c>
      <c r="T13" s="592"/>
      <c r="Y13" s="599" t="s">
        <v>8</v>
      </c>
      <c r="Z13" s="600">
        <v>275570</v>
      </c>
      <c r="AA13" s="600"/>
      <c r="AB13" s="600"/>
      <c r="AC13" s="600"/>
      <c r="AD13" s="600">
        <v>298960</v>
      </c>
      <c r="AE13" s="600">
        <v>339938</v>
      </c>
    </row>
    <row r="14" spans="1:31" ht="50.1" customHeight="1" thickTop="1" thickBot="1">
      <c r="A14" s="289" t="s">
        <v>55</v>
      </c>
      <c r="B14" s="596">
        <v>473927</v>
      </c>
      <c r="C14" s="598" t="s">
        <v>52</v>
      </c>
      <c r="D14" s="596">
        <v>456733</v>
      </c>
      <c r="E14" s="598" t="s">
        <v>52</v>
      </c>
      <c r="F14" s="596">
        <v>449964</v>
      </c>
      <c r="G14" s="598" t="s">
        <v>52</v>
      </c>
      <c r="H14" s="596">
        <v>419650</v>
      </c>
      <c r="I14" s="598" t="s">
        <v>52</v>
      </c>
      <c r="J14" s="807">
        <v>327207</v>
      </c>
      <c r="K14" s="807"/>
      <c r="L14" s="807"/>
      <c r="M14" s="807"/>
      <c r="N14" s="807"/>
      <c r="O14" s="807"/>
      <c r="P14" s="807"/>
      <c r="Q14" s="807"/>
      <c r="R14" s="598" t="s">
        <v>52</v>
      </c>
      <c r="S14" s="489" t="s">
        <v>56</v>
      </c>
      <c r="T14" s="592"/>
      <c r="Y14" s="599" t="s">
        <v>55</v>
      </c>
      <c r="Z14" s="600">
        <v>287130</v>
      </c>
      <c r="AA14" s="600"/>
      <c r="AB14" s="600"/>
      <c r="AC14" s="600"/>
      <c r="AD14" s="600">
        <v>327207</v>
      </c>
      <c r="AE14" s="600">
        <v>284873</v>
      </c>
    </row>
    <row r="15" spans="1:31" ht="50.1" customHeight="1" thickTop="1" thickBot="1">
      <c r="A15" s="289" t="s">
        <v>9</v>
      </c>
      <c r="B15" s="596">
        <v>156431</v>
      </c>
      <c r="C15" s="598" t="s">
        <v>52</v>
      </c>
      <c r="D15" s="596">
        <v>155428</v>
      </c>
      <c r="E15" s="598" t="s">
        <v>52</v>
      </c>
      <c r="F15" s="596">
        <v>123889</v>
      </c>
      <c r="G15" s="598" t="s">
        <v>52</v>
      </c>
      <c r="H15" s="596">
        <v>118271</v>
      </c>
      <c r="I15" s="598" t="s">
        <v>52</v>
      </c>
      <c r="J15" s="807">
        <v>88224</v>
      </c>
      <c r="K15" s="807"/>
      <c r="L15" s="807"/>
      <c r="M15" s="807"/>
      <c r="N15" s="807"/>
      <c r="O15" s="807"/>
      <c r="P15" s="807"/>
      <c r="Q15" s="807"/>
      <c r="R15" s="598" t="s">
        <v>52</v>
      </c>
      <c r="S15" s="489" t="s">
        <v>57</v>
      </c>
      <c r="T15" s="592"/>
      <c r="Y15" s="599" t="s">
        <v>9</v>
      </c>
      <c r="Z15" s="600">
        <v>82067</v>
      </c>
      <c r="AA15" s="600"/>
      <c r="AB15" s="600"/>
      <c r="AC15" s="600"/>
      <c r="AD15" s="600">
        <v>88224</v>
      </c>
      <c r="AE15" s="600">
        <v>76913</v>
      </c>
    </row>
    <row r="16" spans="1:31" ht="30" customHeight="1" thickTop="1" thickBot="1">
      <c r="A16" s="601" t="s">
        <v>12</v>
      </c>
      <c r="B16" s="602">
        <f>SUM(B9:B15)</f>
        <v>19733854</v>
      </c>
      <c r="C16" s="603" t="s">
        <v>53</v>
      </c>
      <c r="D16" s="602">
        <f>SUM(D9:D15)</f>
        <v>20889285</v>
      </c>
      <c r="E16" s="604" t="s">
        <v>52</v>
      </c>
      <c r="F16" s="605">
        <f>SUM(F9:F15)</f>
        <v>19868885</v>
      </c>
      <c r="G16" s="603" t="s">
        <v>53</v>
      </c>
      <c r="H16" s="605">
        <f>SUM(H9:H15)</f>
        <v>18416306</v>
      </c>
      <c r="I16" s="604" t="s">
        <v>52</v>
      </c>
      <c r="J16" s="808">
        <f>SUM(J9:J15)</f>
        <v>14250135</v>
      </c>
      <c r="K16" s="808"/>
      <c r="L16" s="808"/>
      <c r="M16" s="808"/>
      <c r="N16" s="808"/>
      <c r="O16" s="808"/>
      <c r="P16" s="808"/>
      <c r="Q16" s="808"/>
      <c r="R16" s="604" t="s">
        <v>52</v>
      </c>
      <c r="S16" s="606" t="s">
        <v>1</v>
      </c>
      <c r="T16" s="592"/>
    </row>
    <row r="17" spans="1:33" ht="22.5" customHeight="1" thickTop="1" thickBot="1">
      <c r="A17" s="804" t="s">
        <v>120</v>
      </c>
      <c r="B17" s="804"/>
      <c r="C17" s="804"/>
      <c r="D17" s="804"/>
      <c r="E17" s="804"/>
      <c r="F17" s="804"/>
      <c r="G17" s="607"/>
      <c r="H17" s="607"/>
      <c r="I17" s="607"/>
      <c r="J17" s="805"/>
      <c r="K17" s="805"/>
      <c r="L17" s="805"/>
      <c r="M17" s="805"/>
      <c r="N17" s="805"/>
      <c r="O17" s="805"/>
      <c r="P17" s="805"/>
      <c r="Q17" s="805"/>
      <c r="R17" s="805"/>
      <c r="S17" s="805"/>
    </row>
    <row r="18" spans="1:33" ht="22.5" customHeight="1" thickTop="1">
      <c r="A18" s="202"/>
      <c r="B18" s="202"/>
      <c r="C18" s="202"/>
      <c r="D18" s="202"/>
      <c r="E18" s="202"/>
      <c r="F18" s="202"/>
      <c r="G18" s="202"/>
      <c r="H18" s="202"/>
      <c r="I18" s="202"/>
      <c r="J18" s="203"/>
      <c r="K18" s="203"/>
      <c r="L18" s="203"/>
      <c r="M18" s="203"/>
      <c r="N18" s="203"/>
      <c r="O18" s="203"/>
      <c r="P18" s="203"/>
      <c r="Q18" s="203"/>
      <c r="R18" s="203"/>
      <c r="S18" s="203"/>
    </row>
    <row r="20" spans="1:33">
      <c r="AD20" s="67"/>
    </row>
    <row r="21" spans="1:33" ht="18.75">
      <c r="H21" s="806"/>
      <c r="I21" s="806"/>
      <c r="J21" s="806"/>
      <c r="K21" s="806"/>
      <c r="L21" s="806"/>
      <c r="M21" s="806"/>
      <c r="N21" s="806"/>
      <c r="O21" s="806"/>
      <c r="P21" s="806"/>
      <c r="Q21" s="806"/>
      <c r="R21" s="806"/>
    </row>
    <row r="24" spans="1:33">
      <c r="Z24" s="51"/>
      <c r="AA24" s="51"/>
      <c r="AB24" s="51"/>
      <c r="AC24" s="51"/>
      <c r="AD24" s="51"/>
      <c r="AE24" s="51"/>
      <c r="AF24" s="51"/>
    </row>
    <row r="25" spans="1:33">
      <c r="Z25" s="52"/>
      <c r="AA25" s="52"/>
      <c r="AB25" s="440">
        <v>2013</v>
      </c>
      <c r="AC25" s="401">
        <v>2012</v>
      </c>
      <c r="AD25" s="440">
        <v>2011</v>
      </c>
      <c r="AE25" s="440">
        <v>2010</v>
      </c>
      <c r="AF25" s="440">
        <v>2009</v>
      </c>
      <c r="AG25" s="51"/>
    </row>
    <row r="26" spans="1:33" ht="15.75">
      <c r="Z26" s="599" t="s">
        <v>5</v>
      </c>
      <c r="AA26" s="599"/>
      <c r="AB26" s="600">
        <v>8097643</v>
      </c>
      <c r="AC26" s="600">
        <v>7361718</v>
      </c>
      <c r="AD26" s="600">
        <v>7024071</v>
      </c>
      <c r="AE26" s="600">
        <v>6467501</v>
      </c>
      <c r="AF26" s="600">
        <v>5700417</v>
      </c>
      <c r="AG26" s="51"/>
    </row>
    <row r="27" spans="1:33" ht="15.75">
      <c r="Z27" s="599" t="s">
        <v>6</v>
      </c>
      <c r="AA27" s="599"/>
      <c r="AB27" s="600">
        <v>8412173</v>
      </c>
      <c r="AC27" s="600">
        <v>5293173</v>
      </c>
      <c r="AD27" s="600">
        <v>4656997</v>
      </c>
      <c r="AE27" s="600">
        <v>4754624</v>
      </c>
      <c r="AF27" s="600">
        <v>4854268</v>
      </c>
      <c r="AG27" s="51"/>
    </row>
    <row r="28" spans="1:33" ht="15.75">
      <c r="Z28" s="599" t="s">
        <v>7</v>
      </c>
      <c r="AA28" s="599"/>
      <c r="AB28" s="600">
        <v>989368</v>
      </c>
      <c r="AC28" s="600">
        <v>1293590</v>
      </c>
      <c r="AD28" s="600">
        <v>1673216</v>
      </c>
      <c r="AE28" s="600">
        <v>1600215</v>
      </c>
      <c r="AF28" s="600">
        <v>1700560</v>
      </c>
      <c r="AG28" s="51"/>
    </row>
    <row r="29" spans="1:33" ht="15.75">
      <c r="Z29" s="599" t="s">
        <v>672</v>
      </c>
      <c r="AA29" s="599"/>
      <c r="AB29" s="600">
        <v>944583</v>
      </c>
      <c r="AC29" s="600">
        <v>896228</v>
      </c>
      <c r="AD29" s="600">
        <v>1086189</v>
      </c>
      <c r="AE29" s="600">
        <v>1427795</v>
      </c>
      <c r="AF29" s="600">
        <v>1117786</v>
      </c>
      <c r="AG29" s="51"/>
    </row>
    <row r="30" spans="1:33" ht="15.75">
      <c r="Z30" s="599" t="s">
        <v>0</v>
      </c>
      <c r="AA30" s="599"/>
      <c r="AB30" s="600">
        <f>SUM(AB26:AB29)</f>
        <v>18443767</v>
      </c>
      <c r="AC30" s="600">
        <f>SUM(AC26:AC29)</f>
        <v>14844709</v>
      </c>
      <c r="AD30" s="608">
        <f>SUM(AD26:AD29)</f>
        <v>14440473</v>
      </c>
      <c r="AE30" s="608">
        <f t="shared" ref="AE30:AF30" si="0">SUM(AE26:AE29)</f>
        <v>14250135</v>
      </c>
      <c r="AF30" s="608">
        <f t="shared" si="0"/>
        <v>13373031</v>
      </c>
      <c r="AG30" s="51"/>
    </row>
    <row r="31" spans="1:33">
      <c r="Z31" s="51"/>
      <c r="AA31" s="51"/>
      <c r="AB31" s="51"/>
      <c r="AC31" s="51"/>
      <c r="AD31" s="51"/>
      <c r="AE31" s="51"/>
      <c r="AF31" s="51"/>
      <c r="AG31" s="51"/>
    </row>
    <row r="32" spans="1:33">
      <c r="Z32" s="51"/>
      <c r="AA32" s="51"/>
      <c r="AB32" s="51"/>
      <c r="AC32" s="51"/>
      <c r="AD32" s="51"/>
      <c r="AE32" s="51"/>
      <c r="AF32" s="51"/>
      <c r="AG32" s="51"/>
    </row>
    <row r="33" spans="24:33">
      <c r="Z33" s="51"/>
      <c r="AA33" s="51"/>
      <c r="AB33" s="55">
        <v>2009</v>
      </c>
      <c r="AC33" s="55">
        <v>2010</v>
      </c>
      <c r="AD33" s="55">
        <v>2011</v>
      </c>
      <c r="AE33" s="55">
        <v>2012</v>
      </c>
      <c r="AF33" s="55">
        <v>2013</v>
      </c>
      <c r="AG33" s="51">
        <v>2014</v>
      </c>
    </row>
    <row r="34" spans="24:33">
      <c r="Z34" s="51" t="s">
        <v>0</v>
      </c>
      <c r="AA34" s="51"/>
      <c r="AB34" s="54">
        <f>SUM(AF26:AF29)</f>
        <v>13373031</v>
      </c>
      <c r="AC34" s="54">
        <f>SUM(AE26:AE29)</f>
        <v>14250135</v>
      </c>
      <c r="AD34" s="54">
        <v>14060421</v>
      </c>
      <c r="AE34" s="54">
        <f>SUM(AC26:AC29)</f>
        <v>14844709</v>
      </c>
      <c r="AF34" s="54">
        <f>SUM(AB26:AB29)</f>
        <v>18443767</v>
      </c>
      <c r="AG34" s="54">
        <v>17577822</v>
      </c>
    </row>
    <row r="35" spans="24:33">
      <c r="X35" s="51"/>
      <c r="Y35" s="51"/>
      <c r="Z35" s="51"/>
      <c r="AA35" s="51"/>
      <c r="AB35" s="51"/>
      <c r="AC35" s="51"/>
      <c r="AD35" s="51"/>
      <c r="AE35" s="51"/>
      <c r="AF35" s="51"/>
      <c r="AG35" s="51"/>
    </row>
    <row r="36" spans="24:33">
      <c r="X36" s="51"/>
      <c r="Y36" s="51"/>
      <c r="Z36" s="51"/>
      <c r="AA36" s="55">
        <v>2011</v>
      </c>
      <c r="AB36" s="55">
        <v>2012</v>
      </c>
      <c r="AC36" s="55">
        <v>2013</v>
      </c>
      <c r="AD36" s="55">
        <v>2014</v>
      </c>
      <c r="AE36" s="55">
        <v>2015</v>
      </c>
      <c r="AF36" s="55">
        <v>2010</v>
      </c>
      <c r="AG36" s="51"/>
    </row>
    <row r="37" spans="24:33">
      <c r="X37" s="51"/>
      <c r="Y37" s="51"/>
      <c r="Z37" s="51" t="s">
        <v>663</v>
      </c>
      <c r="AA37" s="54">
        <v>14060421</v>
      </c>
      <c r="AB37" s="54">
        <v>19388350</v>
      </c>
      <c r="AC37" s="54">
        <v>18443767</v>
      </c>
      <c r="AD37" s="54">
        <v>17577822</v>
      </c>
      <c r="AE37" s="54">
        <v>18416306</v>
      </c>
      <c r="AF37" s="54">
        <v>14250135</v>
      </c>
      <c r="AG37" s="51"/>
    </row>
    <row r="38" spans="24:33">
      <c r="X38" s="51"/>
      <c r="Y38" s="51"/>
      <c r="Z38" s="51">
        <v>14060421</v>
      </c>
      <c r="AA38" s="51"/>
      <c r="AB38" s="51"/>
      <c r="AC38" s="51"/>
      <c r="AD38" s="51"/>
      <c r="AE38" s="51"/>
      <c r="AF38" s="51"/>
      <c r="AG38" s="51"/>
    </row>
  </sheetData>
  <mergeCells count="15">
    <mergeCell ref="J10:Q10"/>
    <mergeCell ref="A4:S4"/>
    <mergeCell ref="A5:S5"/>
    <mergeCell ref="J7:R7"/>
    <mergeCell ref="J8:K8"/>
    <mergeCell ref="J9:Q9"/>
    <mergeCell ref="A17:F17"/>
    <mergeCell ref="J17:S17"/>
    <mergeCell ref="H21:R21"/>
    <mergeCell ref="J11:Q11"/>
    <mergeCell ref="J12:Q12"/>
    <mergeCell ref="J13:Q13"/>
    <mergeCell ref="J14:Q14"/>
    <mergeCell ref="J15:Q15"/>
    <mergeCell ref="J16:Q16"/>
  </mergeCells>
  <printOptions horizontalCentered="1"/>
  <pageMargins left="0.70866141732283505" right="0.70866141732283505" top="1.7322834645669301" bottom="0.74803149606299202" header="0.31496062992126" footer="0.31496062992126"/>
  <pageSetup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colBreaks count="1" manualBreakCount="1">
    <brk id="19" max="1048575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20"/>
  <sheetViews>
    <sheetView rightToLeft="1" view="pageLayout" zoomScale="85" zoomScaleNormal="85" zoomScalePageLayoutView="85" workbookViewId="0">
      <selection sqref="A1:J60"/>
    </sheetView>
  </sheetViews>
  <sheetFormatPr defaultRowHeight="15"/>
  <cols>
    <col min="1" max="1" width="22.85546875" customWidth="1"/>
    <col min="2" max="2" width="10.5703125" customWidth="1"/>
    <col min="3" max="8" width="10.5703125" bestFit="1" customWidth="1"/>
    <col min="9" max="9" width="10.5703125" hidden="1" customWidth="1"/>
    <col min="10" max="10" width="25.5703125" customWidth="1"/>
    <col min="17" max="17" width="27.85546875" bestFit="1" customWidth="1"/>
    <col min="18" max="18" width="9.28515625" bestFit="1" customWidth="1"/>
    <col min="19" max="19" width="10.5703125" bestFit="1" customWidth="1"/>
    <col min="20" max="20" width="26.5703125" customWidth="1"/>
    <col min="21" max="21" width="10.5703125" bestFit="1" customWidth="1"/>
    <col min="22" max="22" width="12.42578125" bestFit="1" customWidth="1"/>
    <col min="23" max="23" width="10.5703125" bestFit="1" customWidth="1"/>
    <col min="24" max="24" width="12.28515625" bestFit="1" customWidth="1"/>
    <col min="267" max="267" width="27.5703125" customWidth="1"/>
    <col min="268" max="268" width="12.28515625" customWidth="1"/>
    <col min="269" max="269" width="12.7109375" customWidth="1"/>
    <col min="270" max="270" width="26" customWidth="1"/>
    <col min="523" max="523" width="27.5703125" customWidth="1"/>
    <col min="524" max="524" width="12.28515625" customWidth="1"/>
    <col min="525" max="525" width="12.7109375" customWidth="1"/>
    <col min="526" max="526" width="26" customWidth="1"/>
    <col min="779" max="779" width="27.5703125" customWidth="1"/>
    <col min="780" max="780" width="12.28515625" customWidth="1"/>
    <col min="781" max="781" width="12.7109375" customWidth="1"/>
    <col min="782" max="782" width="26" customWidth="1"/>
    <col min="1035" max="1035" width="27.5703125" customWidth="1"/>
    <col min="1036" max="1036" width="12.28515625" customWidth="1"/>
    <col min="1037" max="1037" width="12.7109375" customWidth="1"/>
    <col min="1038" max="1038" width="26" customWidth="1"/>
    <col min="1291" max="1291" width="27.5703125" customWidth="1"/>
    <col min="1292" max="1292" width="12.28515625" customWidth="1"/>
    <col min="1293" max="1293" width="12.7109375" customWidth="1"/>
    <col min="1294" max="1294" width="26" customWidth="1"/>
    <col min="1547" max="1547" width="27.5703125" customWidth="1"/>
    <col min="1548" max="1548" width="12.28515625" customWidth="1"/>
    <col min="1549" max="1549" width="12.7109375" customWidth="1"/>
    <col min="1550" max="1550" width="26" customWidth="1"/>
    <col min="1803" max="1803" width="27.5703125" customWidth="1"/>
    <col min="1804" max="1804" width="12.28515625" customWidth="1"/>
    <col min="1805" max="1805" width="12.7109375" customWidth="1"/>
    <col min="1806" max="1806" width="26" customWidth="1"/>
    <col min="2059" max="2059" width="27.5703125" customWidth="1"/>
    <col min="2060" max="2060" width="12.28515625" customWidth="1"/>
    <col min="2061" max="2061" width="12.7109375" customWidth="1"/>
    <col min="2062" max="2062" width="26" customWidth="1"/>
    <col min="2315" max="2315" width="27.5703125" customWidth="1"/>
    <col min="2316" max="2316" width="12.28515625" customWidth="1"/>
    <col min="2317" max="2317" width="12.7109375" customWidth="1"/>
    <col min="2318" max="2318" width="26" customWidth="1"/>
    <col min="2571" max="2571" width="27.5703125" customWidth="1"/>
    <col min="2572" max="2572" width="12.28515625" customWidth="1"/>
    <col min="2573" max="2573" width="12.7109375" customWidth="1"/>
    <col min="2574" max="2574" width="26" customWidth="1"/>
    <col min="2827" max="2827" width="27.5703125" customWidth="1"/>
    <col min="2828" max="2828" width="12.28515625" customWidth="1"/>
    <col min="2829" max="2829" width="12.7109375" customWidth="1"/>
    <col min="2830" max="2830" width="26" customWidth="1"/>
    <col min="3083" max="3083" width="27.5703125" customWidth="1"/>
    <col min="3084" max="3084" width="12.28515625" customWidth="1"/>
    <col min="3085" max="3085" width="12.7109375" customWidth="1"/>
    <col min="3086" max="3086" width="26" customWidth="1"/>
    <col min="3339" max="3339" width="27.5703125" customWidth="1"/>
    <col min="3340" max="3340" width="12.28515625" customWidth="1"/>
    <col min="3341" max="3341" width="12.7109375" customWidth="1"/>
    <col min="3342" max="3342" width="26" customWidth="1"/>
    <col min="3595" max="3595" width="27.5703125" customWidth="1"/>
    <col min="3596" max="3596" width="12.28515625" customWidth="1"/>
    <col min="3597" max="3597" width="12.7109375" customWidth="1"/>
    <col min="3598" max="3598" width="26" customWidth="1"/>
    <col min="3851" max="3851" width="27.5703125" customWidth="1"/>
    <col min="3852" max="3852" width="12.28515625" customWidth="1"/>
    <col min="3853" max="3853" width="12.7109375" customWidth="1"/>
    <col min="3854" max="3854" width="26" customWidth="1"/>
    <col min="4107" max="4107" width="27.5703125" customWidth="1"/>
    <col min="4108" max="4108" width="12.28515625" customWidth="1"/>
    <col min="4109" max="4109" width="12.7109375" customWidth="1"/>
    <col min="4110" max="4110" width="26" customWidth="1"/>
    <col min="4363" max="4363" width="27.5703125" customWidth="1"/>
    <col min="4364" max="4364" width="12.28515625" customWidth="1"/>
    <col min="4365" max="4365" width="12.7109375" customWidth="1"/>
    <col min="4366" max="4366" width="26" customWidth="1"/>
    <col min="4619" max="4619" width="27.5703125" customWidth="1"/>
    <col min="4620" max="4620" width="12.28515625" customWidth="1"/>
    <col min="4621" max="4621" width="12.7109375" customWidth="1"/>
    <col min="4622" max="4622" width="26" customWidth="1"/>
    <col min="4875" max="4875" width="27.5703125" customWidth="1"/>
    <col min="4876" max="4876" width="12.28515625" customWidth="1"/>
    <col min="4877" max="4877" width="12.7109375" customWidth="1"/>
    <col min="4878" max="4878" width="26" customWidth="1"/>
    <col min="5131" max="5131" width="27.5703125" customWidth="1"/>
    <col min="5132" max="5132" width="12.28515625" customWidth="1"/>
    <col min="5133" max="5133" width="12.7109375" customWidth="1"/>
    <col min="5134" max="5134" width="26" customWidth="1"/>
    <col min="5387" max="5387" width="27.5703125" customWidth="1"/>
    <col min="5388" max="5388" width="12.28515625" customWidth="1"/>
    <col min="5389" max="5389" width="12.7109375" customWidth="1"/>
    <col min="5390" max="5390" width="26" customWidth="1"/>
    <col min="5643" max="5643" width="27.5703125" customWidth="1"/>
    <col min="5644" max="5644" width="12.28515625" customWidth="1"/>
    <col min="5645" max="5645" width="12.7109375" customWidth="1"/>
    <col min="5646" max="5646" width="26" customWidth="1"/>
    <col min="5899" max="5899" width="27.5703125" customWidth="1"/>
    <col min="5900" max="5900" width="12.28515625" customWidth="1"/>
    <col min="5901" max="5901" width="12.7109375" customWidth="1"/>
    <col min="5902" max="5902" width="26" customWidth="1"/>
    <col min="6155" max="6155" width="27.5703125" customWidth="1"/>
    <col min="6156" max="6156" width="12.28515625" customWidth="1"/>
    <col min="6157" max="6157" width="12.7109375" customWidth="1"/>
    <col min="6158" max="6158" width="26" customWidth="1"/>
    <col min="6411" max="6411" width="27.5703125" customWidth="1"/>
    <col min="6412" max="6412" width="12.28515625" customWidth="1"/>
    <col min="6413" max="6413" width="12.7109375" customWidth="1"/>
    <col min="6414" max="6414" width="26" customWidth="1"/>
    <col min="6667" max="6667" width="27.5703125" customWidth="1"/>
    <col min="6668" max="6668" width="12.28515625" customWidth="1"/>
    <col min="6669" max="6669" width="12.7109375" customWidth="1"/>
    <col min="6670" max="6670" width="26" customWidth="1"/>
    <col min="6923" max="6923" width="27.5703125" customWidth="1"/>
    <col min="6924" max="6924" width="12.28515625" customWidth="1"/>
    <col min="6925" max="6925" width="12.7109375" customWidth="1"/>
    <col min="6926" max="6926" width="26" customWidth="1"/>
    <col min="7179" max="7179" width="27.5703125" customWidth="1"/>
    <col min="7180" max="7180" width="12.28515625" customWidth="1"/>
    <col min="7181" max="7181" width="12.7109375" customWidth="1"/>
    <col min="7182" max="7182" width="26" customWidth="1"/>
    <col min="7435" max="7435" width="27.5703125" customWidth="1"/>
    <col min="7436" max="7436" width="12.28515625" customWidth="1"/>
    <col min="7437" max="7437" width="12.7109375" customWidth="1"/>
    <col min="7438" max="7438" width="26" customWidth="1"/>
    <col min="7691" max="7691" width="27.5703125" customWidth="1"/>
    <col min="7692" max="7692" width="12.28515625" customWidth="1"/>
    <col min="7693" max="7693" width="12.7109375" customWidth="1"/>
    <col min="7694" max="7694" width="26" customWidth="1"/>
    <col min="7947" max="7947" width="27.5703125" customWidth="1"/>
    <col min="7948" max="7948" width="12.28515625" customWidth="1"/>
    <col min="7949" max="7949" width="12.7109375" customWidth="1"/>
    <col min="7950" max="7950" width="26" customWidth="1"/>
    <col min="8203" max="8203" width="27.5703125" customWidth="1"/>
    <col min="8204" max="8204" width="12.28515625" customWidth="1"/>
    <col min="8205" max="8205" width="12.7109375" customWidth="1"/>
    <col min="8206" max="8206" width="26" customWidth="1"/>
    <col min="8459" max="8459" width="27.5703125" customWidth="1"/>
    <col min="8460" max="8460" width="12.28515625" customWidth="1"/>
    <col min="8461" max="8461" width="12.7109375" customWidth="1"/>
    <col min="8462" max="8462" width="26" customWidth="1"/>
    <col min="8715" max="8715" width="27.5703125" customWidth="1"/>
    <col min="8716" max="8716" width="12.28515625" customWidth="1"/>
    <col min="8717" max="8717" width="12.7109375" customWidth="1"/>
    <col min="8718" max="8718" width="26" customWidth="1"/>
    <col min="8971" max="8971" width="27.5703125" customWidth="1"/>
    <col min="8972" max="8972" width="12.28515625" customWidth="1"/>
    <col min="8973" max="8973" width="12.7109375" customWidth="1"/>
    <col min="8974" max="8974" width="26" customWidth="1"/>
    <col min="9227" max="9227" width="27.5703125" customWidth="1"/>
    <col min="9228" max="9228" width="12.28515625" customWidth="1"/>
    <col min="9229" max="9229" width="12.7109375" customWidth="1"/>
    <col min="9230" max="9230" width="26" customWidth="1"/>
    <col min="9483" max="9483" width="27.5703125" customWidth="1"/>
    <col min="9484" max="9484" width="12.28515625" customWidth="1"/>
    <col min="9485" max="9485" width="12.7109375" customWidth="1"/>
    <col min="9486" max="9486" width="26" customWidth="1"/>
    <col min="9739" max="9739" width="27.5703125" customWidth="1"/>
    <col min="9740" max="9740" width="12.28515625" customWidth="1"/>
    <col min="9741" max="9741" width="12.7109375" customWidth="1"/>
    <col min="9742" max="9742" width="26" customWidth="1"/>
    <col min="9995" max="9995" width="27.5703125" customWidth="1"/>
    <col min="9996" max="9996" width="12.28515625" customWidth="1"/>
    <col min="9997" max="9997" width="12.7109375" customWidth="1"/>
    <col min="9998" max="9998" width="26" customWidth="1"/>
    <col min="10251" max="10251" width="27.5703125" customWidth="1"/>
    <col min="10252" max="10252" width="12.28515625" customWidth="1"/>
    <col min="10253" max="10253" width="12.7109375" customWidth="1"/>
    <col min="10254" max="10254" width="26" customWidth="1"/>
    <col min="10507" max="10507" width="27.5703125" customWidth="1"/>
    <col min="10508" max="10508" width="12.28515625" customWidth="1"/>
    <col min="10509" max="10509" width="12.7109375" customWidth="1"/>
    <col min="10510" max="10510" width="26" customWidth="1"/>
    <col min="10763" max="10763" width="27.5703125" customWidth="1"/>
    <col min="10764" max="10764" width="12.28515625" customWidth="1"/>
    <col min="10765" max="10765" width="12.7109375" customWidth="1"/>
    <col min="10766" max="10766" width="26" customWidth="1"/>
    <col min="11019" max="11019" width="27.5703125" customWidth="1"/>
    <col min="11020" max="11020" width="12.28515625" customWidth="1"/>
    <col min="11021" max="11021" width="12.7109375" customWidth="1"/>
    <col min="11022" max="11022" width="26" customWidth="1"/>
    <col min="11275" max="11275" width="27.5703125" customWidth="1"/>
    <col min="11276" max="11276" width="12.28515625" customWidth="1"/>
    <col min="11277" max="11277" width="12.7109375" customWidth="1"/>
    <col min="11278" max="11278" width="26" customWidth="1"/>
    <col min="11531" max="11531" width="27.5703125" customWidth="1"/>
    <col min="11532" max="11532" width="12.28515625" customWidth="1"/>
    <col min="11533" max="11533" width="12.7109375" customWidth="1"/>
    <col min="11534" max="11534" width="26" customWidth="1"/>
    <col min="11787" max="11787" width="27.5703125" customWidth="1"/>
    <col min="11788" max="11788" width="12.28515625" customWidth="1"/>
    <col min="11789" max="11789" width="12.7109375" customWidth="1"/>
    <col min="11790" max="11790" width="26" customWidth="1"/>
    <col min="12043" max="12043" width="27.5703125" customWidth="1"/>
    <col min="12044" max="12044" width="12.28515625" customWidth="1"/>
    <col min="12045" max="12045" width="12.7109375" customWidth="1"/>
    <col min="12046" max="12046" width="26" customWidth="1"/>
    <col min="12299" max="12299" width="27.5703125" customWidth="1"/>
    <col min="12300" max="12300" width="12.28515625" customWidth="1"/>
    <col min="12301" max="12301" width="12.7109375" customWidth="1"/>
    <col min="12302" max="12302" width="26" customWidth="1"/>
    <col min="12555" max="12555" width="27.5703125" customWidth="1"/>
    <col min="12556" max="12556" width="12.28515625" customWidth="1"/>
    <col min="12557" max="12557" width="12.7109375" customWidth="1"/>
    <col min="12558" max="12558" width="26" customWidth="1"/>
    <col min="12811" max="12811" width="27.5703125" customWidth="1"/>
    <col min="12812" max="12812" width="12.28515625" customWidth="1"/>
    <col min="12813" max="12813" width="12.7109375" customWidth="1"/>
    <col min="12814" max="12814" width="26" customWidth="1"/>
    <col min="13067" max="13067" width="27.5703125" customWidth="1"/>
    <col min="13068" max="13068" width="12.28515625" customWidth="1"/>
    <col min="13069" max="13069" width="12.7109375" customWidth="1"/>
    <col min="13070" max="13070" width="26" customWidth="1"/>
    <col min="13323" max="13323" width="27.5703125" customWidth="1"/>
    <col min="13324" max="13324" width="12.28515625" customWidth="1"/>
    <col min="13325" max="13325" width="12.7109375" customWidth="1"/>
    <col min="13326" max="13326" width="26" customWidth="1"/>
    <col min="13579" max="13579" width="27.5703125" customWidth="1"/>
    <col min="13580" max="13580" width="12.28515625" customWidth="1"/>
    <col min="13581" max="13581" width="12.7109375" customWidth="1"/>
    <col min="13582" max="13582" width="26" customWidth="1"/>
    <col min="13835" max="13835" width="27.5703125" customWidth="1"/>
    <col min="13836" max="13836" width="12.28515625" customWidth="1"/>
    <col min="13837" max="13837" width="12.7109375" customWidth="1"/>
    <col min="13838" max="13838" width="26" customWidth="1"/>
    <col min="14091" max="14091" width="27.5703125" customWidth="1"/>
    <col min="14092" max="14092" width="12.28515625" customWidth="1"/>
    <col min="14093" max="14093" width="12.7109375" customWidth="1"/>
    <col min="14094" max="14094" width="26" customWidth="1"/>
    <col min="14347" max="14347" width="27.5703125" customWidth="1"/>
    <col min="14348" max="14348" width="12.28515625" customWidth="1"/>
    <col min="14349" max="14349" width="12.7109375" customWidth="1"/>
    <col min="14350" max="14350" width="26" customWidth="1"/>
    <col min="14603" max="14603" width="27.5703125" customWidth="1"/>
    <col min="14604" max="14604" width="12.28515625" customWidth="1"/>
    <col min="14605" max="14605" width="12.7109375" customWidth="1"/>
    <col min="14606" max="14606" width="26" customWidth="1"/>
    <col min="14859" max="14859" width="27.5703125" customWidth="1"/>
    <col min="14860" max="14860" width="12.28515625" customWidth="1"/>
    <col min="14861" max="14861" width="12.7109375" customWidth="1"/>
    <col min="14862" max="14862" width="26" customWidth="1"/>
    <col min="15115" max="15115" width="27.5703125" customWidth="1"/>
    <col min="15116" max="15116" width="12.28515625" customWidth="1"/>
    <col min="15117" max="15117" width="12.7109375" customWidth="1"/>
    <col min="15118" max="15118" width="26" customWidth="1"/>
    <col min="15371" max="15371" width="27.5703125" customWidth="1"/>
    <col min="15372" max="15372" width="12.28515625" customWidth="1"/>
    <col min="15373" max="15373" width="12.7109375" customWidth="1"/>
    <col min="15374" max="15374" width="26" customWidth="1"/>
    <col min="15627" max="15627" width="27.5703125" customWidth="1"/>
    <col min="15628" max="15628" width="12.28515625" customWidth="1"/>
    <col min="15629" max="15629" width="12.7109375" customWidth="1"/>
    <col min="15630" max="15630" width="26" customWidth="1"/>
    <col min="15883" max="15883" width="27.5703125" customWidth="1"/>
    <col min="15884" max="15884" width="12.28515625" customWidth="1"/>
    <col min="15885" max="15885" width="12.7109375" customWidth="1"/>
    <col min="15886" max="15886" width="26" customWidth="1"/>
    <col min="16139" max="16139" width="27.5703125" customWidth="1"/>
    <col min="16140" max="16140" width="12.28515625" customWidth="1"/>
    <col min="16141" max="16141" width="12.7109375" customWidth="1"/>
    <col min="16142" max="16142" width="26" customWidth="1"/>
  </cols>
  <sheetData>
    <row r="1" spans="1:28" ht="30" customHeight="1">
      <c r="A1" s="752" t="s">
        <v>87</v>
      </c>
      <c r="B1" s="752"/>
      <c r="C1" s="752"/>
      <c r="D1" s="752"/>
      <c r="E1" s="752"/>
      <c r="F1" s="752"/>
      <c r="G1" s="752"/>
      <c r="H1" s="752"/>
      <c r="I1" s="752"/>
      <c r="J1" s="752"/>
    </row>
    <row r="2" spans="1:28" ht="30" customHeight="1">
      <c r="A2" s="753" t="s">
        <v>119</v>
      </c>
      <c r="B2" s="753"/>
      <c r="C2" s="753"/>
      <c r="D2" s="753"/>
      <c r="E2" s="753"/>
      <c r="F2" s="753"/>
      <c r="G2" s="753"/>
      <c r="H2" s="753"/>
      <c r="I2" s="753"/>
      <c r="J2" s="753"/>
    </row>
    <row r="3" spans="1:28" ht="24.75" customHeight="1">
      <c r="A3" s="108" t="s">
        <v>184</v>
      </c>
      <c r="B3" s="108"/>
      <c r="C3" s="108"/>
      <c r="D3" s="108"/>
      <c r="E3" s="108"/>
      <c r="F3" s="90"/>
      <c r="G3" s="90"/>
      <c r="H3" s="88"/>
      <c r="I3" s="88"/>
      <c r="J3" s="104" t="s">
        <v>122</v>
      </c>
      <c r="T3" s="379"/>
      <c r="U3" s="379"/>
      <c r="V3" s="379"/>
      <c r="W3" s="379"/>
      <c r="X3" s="379"/>
      <c r="Y3" s="379"/>
    </row>
    <row r="4" spans="1:28" ht="16.5" customHeight="1">
      <c r="A4" s="107" t="s">
        <v>88</v>
      </c>
      <c r="B4" s="107"/>
      <c r="C4" s="107"/>
      <c r="D4" s="107"/>
      <c r="E4" s="107"/>
      <c r="F4" s="91"/>
      <c r="G4" s="91"/>
      <c r="H4" s="92"/>
      <c r="I4" s="92"/>
      <c r="J4" s="105" t="s">
        <v>84</v>
      </c>
      <c r="Q4" s="51"/>
      <c r="R4" s="51"/>
      <c r="S4" s="51"/>
      <c r="T4" s="323"/>
      <c r="U4" s="380">
        <v>2012</v>
      </c>
      <c r="V4" s="380">
        <v>2013</v>
      </c>
      <c r="W4" s="380">
        <v>2014</v>
      </c>
      <c r="X4" s="380">
        <v>2015</v>
      </c>
      <c r="Y4" s="380">
        <v>2016</v>
      </c>
      <c r="Z4" s="380">
        <v>2017</v>
      </c>
      <c r="AA4" s="380">
        <v>2018</v>
      </c>
    </row>
    <row r="5" spans="1:28" ht="35.25" customHeight="1">
      <c r="A5" s="181" t="s">
        <v>85</v>
      </c>
      <c r="B5" s="184"/>
      <c r="C5" s="184">
        <v>2018</v>
      </c>
      <c r="D5" s="184">
        <v>2017</v>
      </c>
      <c r="E5" s="184">
        <v>2016</v>
      </c>
      <c r="F5" s="184">
        <v>2015</v>
      </c>
      <c r="G5" s="184">
        <v>2014</v>
      </c>
      <c r="H5" s="184">
        <v>2013</v>
      </c>
      <c r="I5" s="184">
        <v>2012</v>
      </c>
      <c r="J5" s="183" t="s">
        <v>86</v>
      </c>
      <c r="Q5" s="51"/>
      <c r="R5" s="51"/>
      <c r="S5" s="51"/>
      <c r="T5" s="325" t="s">
        <v>145</v>
      </c>
      <c r="U5" s="381">
        <v>0.60899999999999999</v>
      </c>
      <c r="V5" s="382">
        <v>0.63100000000000001</v>
      </c>
      <c r="W5" s="382">
        <v>0.65900000000000003</v>
      </c>
      <c r="X5" s="382">
        <v>0.78200000000000003</v>
      </c>
      <c r="Y5" s="381">
        <v>0.80700000000000005</v>
      </c>
      <c r="Z5" s="381">
        <v>0.79</v>
      </c>
      <c r="AA5" s="381">
        <v>0.74199999999999999</v>
      </c>
    </row>
    <row r="6" spans="1:28" ht="41.25" customHeight="1">
      <c r="A6" s="111" t="s">
        <v>159</v>
      </c>
      <c r="B6" s="111"/>
      <c r="C6" s="102">
        <v>1550.6</v>
      </c>
      <c r="D6" s="102">
        <v>1416.1</v>
      </c>
      <c r="E6" s="102">
        <v>1311.2</v>
      </c>
      <c r="F6" s="102">
        <v>1315.2</v>
      </c>
      <c r="G6" s="102">
        <v>1480.5</v>
      </c>
      <c r="H6" s="102">
        <v>1432.7</v>
      </c>
      <c r="I6" s="102">
        <v>1375.7</v>
      </c>
      <c r="J6" s="103" t="s">
        <v>89</v>
      </c>
      <c r="Q6" s="210"/>
      <c r="R6" s="210"/>
      <c r="S6" s="210"/>
      <c r="T6" s="325" t="s">
        <v>146</v>
      </c>
      <c r="U6" s="382">
        <v>0.39100000000000001</v>
      </c>
      <c r="V6" s="382">
        <v>0.36899999999999999</v>
      </c>
      <c r="W6" s="382">
        <v>0.34100000000000003</v>
      </c>
      <c r="X6" s="382">
        <v>0.218</v>
      </c>
      <c r="Y6" s="382">
        <v>0.193</v>
      </c>
      <c r="Z6" s="381">
        <v>0.21</v>
      </c>
      <c r="AA6" s="381">
        <v>0.25800000000000001</v>
      </c>
    </row>
    <row r="7" spans="1:28" ht="30" customHeight="1">
      <c r="A7" s="108" t="s">
        <v>90</v>
      </c>
      <c r="B7" s="108"/>
      <c r="C7" s="102">
        <f>(C6-D6)/D6*100</f>
        <v>9.4979168137843377</v>
      </c>
      <c r="D7" s="102">
        <f>(D6-E6)/E6*100</f>
        <v>8.0003050640634434</v>
      </c>
      <c r="E7" s="102">
        <f>(E6-F6)/F6*100</f>
        <v>-0.30413625304136249</v>
      </c>
      <c r="F7" s="102">
        <f t="shared" ref="F7" si="0">(F6-G6)/G6*100</f>
        <v>-11.165146909827758</v>
      </c>
      <c r="G7" s="102">
        <f>(G6-H6)/H6*100</f>
        <v>3.3363579255950273</v>
      </c>
      <c r="H7" s="102">
        <f>(H6-I6)/I6*100</f>
        <v>4.1433452060769058</v>
      </c>
      <c r="I7" s="102">
        <v>6.8</v>
      </c>
      <c r="J7" s="103" t="s">
        <v>91</v>
      </c>
      <c r="L7" s="376"/>
      <c r="M7" s="376"/>
      <c r="N7" s="376"/>
      <c r="O7" s="376"/>
      <c r="P7" s="376"/>
      <c r="Q7" s="323"/>
      <c r="R7" s="324">
        <v>2012</v>
      </c>
      <c r="S7" s="324">
        <v>2013</v>
      </c>
      <c r="T7" s="324">
        <v>2014</v>
      </c>
      <c r="U7" s="324">
        <v>2015</v>
      </c>
      <c r="V7" s="324">
        <v>2016</v>
      </c>
      <c r="W7" s="383">
        <v>2017</v>
      </c>
      <c r="X7" s="384">
        <v>2018</v>
      </c>
      <c r="Y7" s="210"/>
      <c r="Z7" s="210"/>
      <c r="AA7" s="51"/>
      <c r="AB7" s="51"/>
    </row>
    <row r="8" spans="1:28" ht="30" customHeight="1">
      <c r="A8" s="109" t="s">
        <v>145</v>
      </c>
      <c r="B8" s="109"/>
      <c r="C8" s="102">
        <v>1147.7</v>
      </c>
      <c r="D8" s="102">
        <v>1126.2</v>
      </c>
      <c r="E8" s="102">
        <v>1058.0999999999999</v>
      </c>
      <c r="F8" s="102">
        <v>1028.3</v>
      </c>
      <c r="G8" s="102">
        <v>975.4</v>
      </c>
      <c r="H8" s="102">
        <v>903.8</v>
      </c>
      <c r="I8" s="102">
        <v>838.3</v>
      </c>
      <c r="J8" s="103" t="s">
        <v>147</v>
      </c>
      <c r="L8" s="85"/>
      <c r="M8" s="85"/>
      <c r="N8" s="85"/>
      <c r="O8" s="85"/>
      <c r="P8" s="85"/>
      <c r="Q8" s="325" t="s">
        <v>593</v>
      </c>
      <c r="R8" s="326">
        <v>1375.7</v>
      </c>
      <c r="S8" s="326">
        <v>1432.7</v>
      </c>
      <c r="T8" s="326">
        <v>1480.5</v>
      </c>
      <c r="U8" s="326">
        <v>1315.2</v>
      </c>
      <c r="V8" s="326">
        <v>1311.2</v>
      </c>
      <c r="W8" s="326">
        <v>1387.1</v>
      </c>
      <c r="X8" s="326">
        <v>1521.1</v>
      </c>
      <c r="Y8" s="210"/>
      <c r="Z8" s="210"/>
      <c r="AA8" s="51"/>
      <c r="AB8" s="51"/>
    </row>
    <row r="9" spans="1:28" ht="30" customHeight="1">
      <c r="A9" s="109" t="s">
        <v>146</v>
      </c>
      <c r="B9" s="109"/>
      <c r="C9" s="102">
        <v>402.9</v>
      </c>
      <c r="D9" s="102">
        <v>290</v>
      </c>
      <c r="E9" s="102">
        <f t="shared" ref="E9:F9" si="1">E6-E8</f>
        <v>253.10000000000014</v>
      </c>
      <c r="F9" s="102">
        <f t="shared" si="1"/>
        <v>286.90000000000009</v>
      </c>
      <c r="G9" s="102">
        <f>G6-G8</f>
        <v>505.1</v>
      </c>
      <c r="H9" s="102">
        <f>H6-H8</f>
        <v>528.90000000000009</v>
      </c>
      <c r="I9" s="102">
        <f>I6-I8</f>
        <v>537.40000000000009</v>
      </c>
      <c r="J9" s="103" t="s">
        <v>148</v>
      </c>
      <c r="L9" s="85"/>
      <c r="M9" s="85"/>
      <c r="N9" s="85"/>
      <c r="O9" s="85"/>
      <c r="P9" s="85"/>
      <c r="Q9" s="325" t="s">
        <v>145</v>
      </c>
      <c r="R9" s="326">
        <v>838.3</v>
      </c>
      <c r="S9" s="326">
        <v>903.85</v>
      </c>
      <c r="T9" s="326">
        <v>975.4</v>
      </c>
      <c r="U9" s="326">
        <v>1028.3</v>
      </c>
      <c r="V9" s="326">
        <v>1058.0999999999999</v>
      </c>
      <c r="W9" s="326">
        <v>1095.9000000000001</v>
      </c>
      <c r="X9" s="326">
        <v>1127.5999999999999</v>
      </c>
      <c r="Y9" s="210"/>
      <c r="Z9" s="210"/>
      <c r="AA9" s="51"/>
      <c r="AB9" s="51"/>
    </row>
    <row r="10" spans="1:28" ht="30" customHeight="1">
      <c r="A10" s="110" t="s">
        <v>92</v>
      </c>
      <c r="B10" s="110"/>
      <c r="C10" s="102">
        <f>C9*100/C6</f>
        <v>25.983490261834131</v>
      </c>
      <c r="D10" s="102">
        <f>D9*100/D6</f>
        <v>20.478779747192995</v>
      </c>
      <c r="E10" s="102">
        <f>E9*100/E6</f>
        <v>19.302928615009161</v>
      </c>
      <c r="F10" s="102">
        <f>F9*100/F6</f>
        <v>21.814172749391734</v>
      </c>
      <c r="G10" s="102">
        <f t="shared" ref="G10:H10" si="2">G9*100/G6</f>
        <v>34.116852414724754</v>
      </c>
      <c r="H10" s="102">
        <f t="shared" si="2"/>
        <v>36.916311858728278</v>
      </c>
      <c r="I10" s="102">
        <f>I9*100/I6</f>
        <v>39.06374936396017</v>
      </c>
      <c r="J10" s="103" t="s">
        <v>149</v>
      </c>
      <c r="Q10" s="325" t="s">
        <v>146</v>
      </c>
      <c r="R10" s="326">
        <f t="shared" ref="R10:V10" si="3">R8-R9</f>
        <v>537.40000000000009</v>
      </c>
      <c r="S10" s="326">
        <f t="shared" si="3"/>
        <v>528.85</v>
      </c>
      <c r="T10" s="326">
        <f t="shared" si="3"/>
        <v>505.1</v>
      </c>
      <c r="U10" s="326">
        <f t="shared" si="3"/>
        <v>286.90000000000009</v>
      </c>
      <c r="V10" s="326">
        <f t="shared" si="3"/>
        <v>253.10000000000014</v>
      </c>
      <c r="W10" s="326">
        <f>W8-W9</f>
        <v>291.19999999999982</v>
      </c>
      <c r="X10" s="326">
        <f>X8-X9</f>
        <v>393.5</v>
      </c>
      <c r="Y10" s="210"/>
      <c r="Z10" s="210"/>
      <c r="AA10" s="51"/>
      <c r="AB10" s="51"/>
    </row>
    <row r="11" spans="1:28" ht="15.75">
      <c r="A11" s="43"/>
      <c r="B11" s="43"/>
      <c r="C11" s="43"/>
      <c r="D11" s="43"/>
      <c r="E11" s="43"/>
      <c r="F11" s="43"/>
      <c r="G11" s="43"/>
      <c r="J11" s="49"/>
      <c r="Q11" s="210"/>
      <c r="R11" s="385"/>
      <c r="S11" s="210"/>
      <c r="T11" s="323"/>
      <c r="U11" s="323"/>
      <c r="V11" s="323"/>
      <c r="W11" s="323"/>
      <c r="X11" s="210"/>
      <c r="Y11" s="210"/>
      <c r="Z11" s="210"/>
      <c r="AA11" s="51"/>
      <c r="AB11" s="51"/>
    </row>
    <row r="12" spans="1:28">
      <c r="A12" s="386" t="s">
        <v>594</v>
      </c>
      <c r="B12" s="386"/>
      <c r="C12" s="386"/>
      <c r="D12" s="387"/>
      <c r="E12" s="387"/>
      <c r="F12" s="387"/>
      <c r="G12" s="387"/>
      <c r="H12" s="387"/>
      <c r="J12" s="103" t="s">
        <v>595</v>
      </c>
      <c r="Q12" s="211"/>
      <c r="R12" s="211"/>
      <c r="S12" s="211"/>
      <c r="T12" s="388"/>
      <c r="U12" s="389"/>
      <c r="V12" s="389"/>
      <c r="W12" s="389"/>
      <c r="X12" s="324"/>
      <c r="Y12" s="210"/>
      <c r="Z12" s="212"/>
    </row>
    <row r="13" spans="1:28">
      <c r="A13" s="21"/>
      <c r="B13" s="21"/>
      <c r="C13" s="21"/>
      <c r="D13" s="21"/>
      <c r="E13" s="21"/>
      <c r="F13" s="21"/>
      <c r="G13" s="21"/>
      <c r="H13" s="21"/>
      <c r="I13" s="21"/>
      <c r="J13" s="21"/>
      <c r="Q13" s="210"/>
      <c r="R13" s="210"/>
      <c r="S13" s="210"/>
      <c r="T13" s="325"/>
      <c r="U13" s="390"/>
      <c r="V13" s="390"/>
      <c r="W13" s="390"/>
      <c r="X13" s="210"/>
      <c r="Y13" s="210"/>
      <c r="Z13" s="212"/>
    </row>
    <row r="14" spans="1:28">
      <c r="A14" s="14"/>
      <c r="B14" s="14"/>
      <c r="C14" s="14"/>
      <c r="D14" s="14"/>
      <c r="E14" s="14"/>
      <c r="F14" s="14"/>
      <c r="G14" s="14"/>
      <c r="H14" s="14"/>
      <c r="I14" s="14"/>
      <c r="J14" s="21"/>
      <c r="Q14" s="212"/>
      <c r="R14" s="212"/>
      <c r="S14" s="212"/>
      <c r="T14" s="391"/>
      <c r="U14" s="392"/>
      <c r="V14" s="392"/>
      <c r="W14" s="392"/>
      <c r="X14" s="393"/>
      <c r="Y14" s="212"/>
      <c r="Z14" s="212"/>
    </row>
    <row r="15" spans="1:28">
      <c r="Q15" s="213"/>
      <c r="R15" s="212"/>
      <c r="S15" s="212"/>
      <c r="T15" s="391"/>
      <c r="U15" s="392"/>
      <c r="V15" s="392"/>
      <c r="W15" s="392"/>
      <c r="X15" s="393"/>
      <c r="Y15" s="212"/>
      <c r="Z15" s="212"/>
    </row>
    <row r="16" spans="1:28">
      <c r="H16">
        <v>103933</v>
      </c>
      <c r="Q16" s="213"/>
      <c r="R16" s="212"/>
      <c r="S16" s="212"/>
      <c r="T16" s="393"/>
      <c r="U16" s="393"/>
      <c r="V16" s="393"/>
      <c r="W16" s="393"/>
      <c r="X16" s="393"/>
      <c r="Y16" s="212"/>
      <c r="Z16" s="212"/>
    </row>
    <row r="17" spans="10:26">
      <c r="Q17" s="212"/>
      <c r="R17" s="212"/>
      <c r="S17" s="212"/>
      <c r="T17" s="212"/>
      <c r="U17" s="212"/>
      <c r="V17" s="212"/>
      <c r="W17" s="212"/>
      <c r="X17" s="212"/>
      <c r="Y17" s="212"/>
      <c r="Z17" s="212"/>
    </row>
    <row r="18" spans="10:26">
      <c r="Q18" s="212"/>
      <c r="R18" s="212"/>
      <c r="S18" s="212"/>
      <c r="T18" s="212"/>
      <c r="U18" s="212"/>
      <c r="V18" s="212"/>
      <c r="W18" s="212"/>
      <c r="X18" s="212"/>
      <c r="Y18" s="212"/>
      <c r="Z18" s="212"/>
    </row>
    <row r="19" spans="10:26">
      <c r="Q19" s="212"/>
      <c r="R19" s="212"/>
      <c r="S19" s="212"/>
      <c r="T19" s="212"/>
      <c r="U19" s="212"/>
      <c r="V19" s="212"/>
      <c r="W19" s="212"/>
      <c r="X19" s="212"/>
      <c r="Y19" s="212"/>
      <c r="Z19" s="212"/>
    </row>
    <row r="20" spans="10:26" ht="15.75">
      <c r="J20" s="39"/>
      <c r="K20" s="40"/>
      <c r="L20" s="40"/>
      <c r="M20" s="40"/>
      <c r="N20" s="40"/>
      <c r="O20" s="40"/>
      <c r="P20" s="16"/>
      <c r="Q20" s="212"/>
      <c r="R20" s="212"/>
      <c r="S20" s="212"/>
      <c r="T20" s="212"/>
      <c r="U20" s="212"/>
      <c r="V20" s="212"/>
      <c r="W20" s="212"/>
      <c r="X20" s="212"/>
      <c r="Y20" s="212"/>
      <c r="Z20" s="212"/>
    </row>
  </sheetData>
  <mergeCells count="2">
    <mergeCell ref="A1:J1"/>
    <mergeCell ref="A2:J2"/>
  </mergeCells>
  <printOptions horizontalCentered="1"/>
  <pageMargins left="0.70866141732283505" right="0.70866141732283505" top="1.7322834645669301" bottom="0.74803149606299202" header="0.31496062992126" footer="0.31496062992126"/>
  <pageSetup paperSize="9"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colBreaks count="1" manualBreakCount="1">
    <brk id="10" max="1048575" man="1"/>
  </colBreaks>
  <drawing r:id="rId2"/>
  <legacyDrawing r:id="rId3"/>
  <legacyDrawingHF r:id="rId4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82"/>
  <sheetViews>
    <sheetView rightToLeft="1" view="pageLayout" topLeftCell="A37" zoomScaleNormal="100" workbookViewId="0">
      <selection activeCell="B43" sqref="B43"/>
    </sheetView>
  </sheetViews>
  <sheetFormatPr defaultRowHeight="15"/>
  <cols>
    <col min="1" max="1" width="13.28515625" customWidth="1"/>
    <col min="2" max="2" width="12.7109375" customWidth="1"/>
    <col min="3" max="3" width="11.85546875" customWidth="1"/>
    <col min="4" max="4" width="13" customWidth="1"/>
    <col min="5" max="5" width="12.85546875" customWidth="1"/>
    <col min="6" max="6" width="0.28515625" hidden="1" customWidth="1"/>
    <col min="7" max="7" width="2.42578125" hidden="1" customWidth="1"/>
    <col min="8" max="8" width="7.42578125" hidden="1" customWidth="1"/>
    <col min="9" max="9" width="6.85546875" hidden="1" customWidth="1"/>
    <col min="10" max="10" width="9.28515625" hidden="1" customWidth="1"/>
    <col min="11" max="11" width="12.42578125" hidden="1" customWidth="1"/>
    <col min="12" max="12" width="16.28515625" customWidth="1"/>
    <col min="14" max="14" width="17.5703125" customWidth="1"/>
    <col min="15" max="15" width="19.85546875" bestFit="1" customWidth="1"/>
    <col min="16" max="16" width="18" bestFit="1" customWidth="1"/>
    <col min="17" max="17" width="16.140625" customWidth="1"/>
    <col min="18" max="20" width="10.140625" bestFit="1" customWidth="1"/>
    <col min="23" max="24" width="9.85546875" bestFit="1" customWidth="1"/>
    <col min="251" max="251" width="18.7109375" customWidth="1"/>
    <col min="252" max="252" width="8.42578125" customWidth="1"/>
    <col min="253" max="253" width="7.7109375" customWidth="1"/>
    <col min="254" max="254" width="7.28515625" customWidth="1"/>
    <col min="255" max="256" width="7.42578125" customWidth="1"/>
    <col min="257" max="257" width="9.28515625" customWidth="1"/>
    <col min="258" max="258" width="10.5703125" customWidth="1"/>
    <col min="259" max="259" width="8.42578125" customWidth="1"/>
    <col min="260" max="260" width="20.28515625" customWidth="1"/>
    <col min="262" max="262" width="17.5703125" customWidth="1"/>
    <col min="263" max="263" width="7.7109375" customWidth="1"/>
    <col min="264" max="264" width="8.140625" customWidth="1"/>
    <col min="265" max="265" width="8" customWidth="1"/>
    <col min="266" max="266" width="8.7109375" customWidth="1"/>
    <col min="267" max="267" width="7.42578125" customWidth="1"/>
    <col min="268" max="268" width="8.7109375" customWidth="1"/>
    <col min="507" max="507" width="18.7109375" customWidth="1"/>
    <col min="508" max="508" width="8.42578125" customWidth="1"/>
    <col min="509" max="509" width="7.7109375" customWidth="1"/>
    <col min="510" max="510" width="7.28515625" customWidth="1"/>
    <col min="511" max="512" width="7.42578125" customWidth="1"/>
    <col min="513" max="513" width="9.28515625" customWidth="1"/>
    <col min="514" max="514" width="10.5703125" customWidth="1"/>
    <col min="515" max="515" width="8.42578125" customWidth="1"/>
    <col min="516" max="516" width="20.28515625" customWidth="1"/>
    <col min="518" max="518" width="17.5703125" customWidth="1"/>
    <col min="519" max="519" width="7.7109375" customWidth="1"/>
    <col min="520" max="520" width="8.140625" customWidth="1"/>
    <col min="521" max="521" width="8" customWidth="1"/>
    <col min="522" max="522" width="8.7109375" customWidth="1"/>
    <col min="523" max="523" width="7.42578125" customWidth="1"/>
    <col min="524" max="524" width="8.7109375" customWidth="1"/>
    <col min="763" max="763" width="18.7109375" customWidth="1"/>
    <col min="764" max="764" width="8.42578125" customWidth="1"/>
    <col min="765" max="765" width="7.7109375" customWidth="1"/>
    <col min="766" max="766" width="7.28515625" customWidth="1"/>
    <col min="767" max="768" width="7.42578125" customWidth="1"/>
    <col min="769" max="769" width="9.28515625" customWidth="1"/>
    <col min="770" max="770" width="10.5703125" customWidth="1"/>
    <col min="771" max="771" width="8.42578125" customWidth="1"/>
    <col min="772" max="772" width="20.28515625" customWidth="1"/>
    <col min="774" max="774" width="17.5703125" customWidth="1"/>
    <col min="775" max="775" width="7.7109375" customWidth="1"/>
    <col min="776" max="776" width="8.140625" customWidth="1"/>
    <col min="777" max="777" width="8" customWidth="1"/>
    <col min="778" max="778" width="8.7109375" customWidth="1"/>
    <col min="779" max="779" width="7.42578125" customWidth="1"/>
    <col min="780" max="780" width="8.7109375" customWidth="1"/>
    <col min="1019" max="1019" width="18.7109375" customWidth="1"/>
    <col min="1020" max="1020" width="8.42578125" customWidth="1"/>
    <col min="1021" max="1021" width="7.7109375" customWidth="1"/>
    <col min="1022" max="1022" width="7.28515625" customWidth="1"/>
    <col min="1023" max="1024" width="7.42578125" customWidth="1"/>
    <col min="1025" max="1025" width="9.28515625" customWidth="1"/>
    <col min="1026" max="1026" width="10.5703125" customWidth="1"/>
    <col min="1027" max="1027" width="8.42578125" customWidth="1"/>
    <col min="1028" max="1028" width="20.28515625" customWidth="1"/>
    <col min="1030" max="1030" width="17.5703125" customWidth="1"/>
    <col min="1031" max="1031" width="7.7109375" customWidth="1"/>
    <col min="1032" max="1032" width="8.140625" customWidth="1"/>
    <col min="1033" max="1033" width="8" customWidth="1"/>
    <col min="1034" max="1034" width="8.7109375" customWidth="1"/>
    <col min="1035" max="1035" width="7.42578125" customWidth="1"/>
    <col min="1036" max="1036" width="8.7109375" customWidth="1"/>
    <col min="1275" max="1275" width="18.7109375" customWidth="1"/>
    <col min="1276" max="1276" width="8.42578125" customWidth="1"/>
    <col min="1277" max="1277" width="7.7109375" customWidth="1"/>
    <col min="1278" max="1278" width="7.28515625" customWidth="1"/>
    <col min="1279" max="1280" width="7.42578125" customWidth="1"/>
    <col min="1281" max="1281" width="9.28515625" customWidth="1"/>
    <col min="1282" max="1282" width="10.5703125" customWidth="1"/>
    <col min="1283" max="1283" width="8.42578125" customWidth="1"/>
    <col min="1284" max="1284" width="20.28515625" customWidth="1"/>
    <col min="1286" max="1286" width="17.5703125" customWidth="1"/>
    <col min="1287" max="1287" width="7.7109375" customWidth="1"/>
    <col min="1288" max="1288" width="8.140625" customWidth="1"/>
    <col min="1289" max="1289" width="8" customWidth="1"/>
    <col min="1290" max="1290" width="8.7109375" customWidth="1"/>
    <col min="1291" max="1291" width="7.42578125" customWidth="1"/>
    <col min="1292" max="1292" width="8.7109375" customWidth="1"/>
    <col min="1531" max="1531" width="18.7109375" customWidth="1"/>
    <col min="1532" max="1532" width="8.42578125" customWidth="1"/>
    <col min="1533" max="1533" width="7.7109375" customWidth="1"/>
    <col min="1534" max="1534" width="7.28515625" customWidth="1"/>
    <col min="1535" max="1536" width="7.42578125" customWidth="1"/>
    <col min="1537" max="1537" width="9.28515625" customWidth="1"/>
    <col min="1538" max="1538" width="10.5703125" customWidth="1"/>
    <col min="1539" max="1539" width="8.42578125" customWidth="1"/>
    <col min="1540" max="1540" width="20.28515625" customWidth="1"/>
    <col min="1542" max="1542" width="17.5703125" customWidth="1"/>
    <col min="1543" max="1543" width="7.7109375" customWidth="1"/>
    <col min="1544" max="1544" width="8.140625" customWidth="1"/>
    <col min="1545" max="1545" width="8" customWidth="1"/>
    <col min="1546" max="1546" width="8.7109375" customWidth="1"/>
    <col min="1547" max="1547" width="7.42578125" customWidth="1"/>
    <col min="1548" max="1548" width="8.7109375" customWidth="1"/>
    <col min="1787" max="1787" width="18.7109375" customWidth="1"/>
    <col min="1788" max="1788" width="8.42578125" customWidth="1"/>
    <col min="1789" max="1789" width="7.7109375" customWidth="1"/>
    <col min="1790" max="1790" width="7.28515625" customWidth="1"/>
    <col min="1791" max="1792" width="7.42578125" customWidth="1"/>
    <col min="1793" max="1793" width="9.28515625" customWidth="1"/>
    <col min="1794" max="1794" width="10.5703125" customWidth="1"/>
    <col min="1795" max="1795" width="8.42578125" customWidth="1"/>
    <col min="1796" max="1796" width="20.28515625" customWidth="1"/>
    <col min="1798" max="1798" width="17.5703125" customWidth="1"/>
    <col min="1799" max="1799" width="7.7109375" customWidth="1"/>
    <col min="1800" max="1800" width="8.140625" customWidth="1"/>
    <col min="1801" max="1801" width="8" customWidth="1"/>
    <col min="1802" max="1802" width="8.7109375" customWidth="1"/>
    <col min="1803" max="1803" width="7.42578125" customWidth="1"/>
    <col min="1804" max="1804" width="8.7109375" customWidth="1"/>
    <col min="2043" max="2043" width="18.7109375" customWidth="1"/>
    <col min="2044" max="2044" width="8.42578125" customWidth="1"/>
    <col min="2045" max="2045" width="7.7109375" customWidth="1"/>
    <col min="2046" max="2046" width="7.28515625" customWidth="1"/>
    <col min="2047" max="2048" width="7.42578125" customWidth="1"/>
    <col min="2049" max="2049" width="9.28515625" customWidth="1"/>
    <col min="2050" max="2050" width="10.5703125" customWidth="1"/>
    <col min="2051" max="2051" width="8.42578125" customWidth="1"/>
    <col min="2052" max="2052" width="20.28515625" customWidth="1"/>
    <col min="2054" max="2054" width="17.5703125" customWidth="1"/>
    <col min="2055" max="2055" width="7.7109375" customWidth="1"/>
    <col min="2056" max="2056" width="8.140625" customWidth="1"/>
    <col min="2057" max="2057" width="8" customWidth="1"/>
    <col min="2058" max="2058" width="8.7109375" customWidth="1"/>
    <col min="2059" max="2059" width="7.42578125" customWidth="1"/>
    <col min="2060" max="2060" width="8.7109375" customWidth="1"/>
    <col min="2299" max="2299" width="18.7109375" customWidth="1"/>
    <col min="2300" max="2300" width="8.42578125" customWidth="1"/>
    <col min="2301" max="2301" width="7.7109375" customWidth="1"/>
    <col min="2302" max="2302" width="7.28515625" customWidth="1"/>
    <col min="2303" max="2304" width="7.42578125" customWidth="1"/>
    <col min="2305" max="2305" width="9.28515625" customWidth="1"/>
    <col min="2306" max="2306" width="10.5703125" customWidth="1"/>
    <col min="2307" max="2307" width="8.42578125" customWidth="1"/>
    <col min="2308" max="2308" width="20.28515625" customWidth="1"/>
    <col min="2310" max="2310" width="17.5703125" customWidth="1"/>
    <col min="2311" max="2311" width="7.7109375" customWidth="1"/>
    <col min="2312" max="2312" width="8.140625" customWidth="1"/>
    <col min="2313" max="2313" width="8" customWidth="1"/>
    <col min="2314" max="2314" width="8.7109375" customWidth="1"/>
    <col min="2315" max="2315" width="7.42578125" customWidth="1"/>
    <col min="2316" max="2316" width="8.7109375" customWidth="1"/>
    <col min="2555" max="2555" width="18.7109375" customWidth="1"/>
    <col min="2556" max="2556" width="8.42578125" customWidth="1"/>
    <col min="2557" max="2557" width="7.7109375" customWidth="1"/>
    <col min="2558" max="2558" width="7.28515625" customWidth="1"/>
    <col min="2559" max="2560" width="7.42578125" customWidth="1"/>
    <col min="2561" max="2561" width="9.28515625" customWidth="1"/>
    <col min="2562" max="2562" width="10.5703125" customWidth="1"/>
    <col min="2563" max="2563" width="8.42578125" customWidth="1"/>
    <col min="2564" max="2564" width="20.28515625" customWidth="1"/>
    <col min="2566" max="2566" width="17.5703125" customWidth="1"/>
    <col min="2567" max="2567" width="7.7109375" customWidth="1"/>
    <col min="2568" max="2568" width="8.140625" customWidth="1"/>
    <col min="2569" max="2569" width="8" customWidth="1"/>
    <col min="2570" max="2570" width="8.7109375" customWidth="1"/>
    <col min="2571" max="2571" width="7.42578125" customWidth="1"/>
    <col min="2572" max="2572" width="8.7109375" customWidth="1"/>
    <col min="2811" max="2811" width="18.7109375" customWidth="1"/>
    <col min="2812" max="2812" width="8.42578125" customWidth="1"/>
    <col min="2813" max="2813" width="7.7109375" customWidth="1"/>
    <col min="2814" max="2814" width="7.28515625" customWidth="1"/>
    <col min="2815" max="2816" width="7.42578125" customWidth="1"/>
    <col min="2817" max="2817" width="9.28515625" customWidth="1"/>
    <col min="2818" max="2818" width="10.5703125" customWidth="1"/>
    <col min="2819" max="2819" width="8.42578125" customWidth="1"/>
    <col min="2820" max="2820" width="20.28515625" customWidth="1"/>
    <col min="2822" max="2822" width="17.5703125" customWidth="1"/>
    <col min="2823" max="2823" width="7.7109375" customWidth="1"/>
    <col min="2824" max="2824" width="8.140625" customWidth="1"/>
    <col min="2825" max="2825" width="8" customWidth="1"/>
    <col min="2826" max="2826" width="8.7109375" customWidth="1"/>
    <col min="2827" max="2827" width="7.42578125" customWidth="1"/>
    <col min="2828" max="2828" width="8.7109375" customWidth="1"/>
    <col min="3067" max="3067" width="18.7109375" customWidth="1"/>
    <col min="3068" max="3068" width="8.42578125" customWidth="1"/>
    <col min="3069" max="3069" width="7.7109375" customWidth="1"/>
    <col min="3070" max="3070" width="7.28515625" customWidth="1"/>
    <col min="3071" max="3072" width="7.42578125" customWidth="1"/>
    <col min="3073" max="3073" width="9.28515625" customWidth="1"/>
    <col min="3074" max="3074" width="10.5703125" customWidth="1"/>
    <col min="3075" max="3075" width="8.42578125" customWidth="1"/>
    <col min="3076" max="3076" width="20.28515625" customWidth="1"/>
    <col min="3078" max="3078" width="17.5703125" customWidth="1"/>
    <col min="3079" max="3079" width="7.7109375" customWidth="1"/>
    <col min="3080" max="3080" width="8.140625" customWidth="1"/>
    <col min="3081" max="3081" width="8" customWidth="1"/>
    <col min="3082" max="3082" width="8.7109375" customWidth="1"/>
    <col min="3083" max="3083" width="7.42578125" customWidth="1"/>
    <col min="3084" max="3084" width="8.7109375" customWidth="1"/>
    <col min="3323" max="3323" width="18.7109375" customWidth="1"/>
    <col min="3324" max="3324" width="8.42578125" customWidth="1"/>
    <col min="3325" max="3325" width="7.7109375" customWidth="1"/>
    <col min="3326" max="3326" width="7.28515625" customWidth="1"/>
    <col min="3327" max="3328" width="7.42578125" customWidth="1"/>
    <col min="3329" max="3329" width="9.28515625" customWidth="1"/>
    <col min="3330" max="3330" width="10.5703125" customWidth="1"/>
    <col min="3331" max="3331" width="8.42578125" customWidth="1"/>
    <col min="3332" max="3332" width="20.28515625" customWidth="1"/>
    <col min="3334" max="3334" width="17.5703125" customWidth="1"/>
    <col min="3335" max="3335" width="7.7109375" customWidth="1"/>
    <col min="3336" max="3336" width="8.140625" customWidth="1"/>
    <col min="3337" max="3337" width="8" customWidth="1"/>
    <col min="3338" max="3338" width="8.7109375" customWidth="1"/>
    <col min="3339" max="3339" width="7.42578125" customWidth="1"/>
    <col min="3340" max="3340" width="8.7109375" customWidth="1"/>
    <col min="3579" max="3579" width="18.7109375" customWidth="1"/>
    <col min="3580" max="3580" width="8.42578125" customWidth="1"/>
    <col min="3581" max="3581" width="7.7109375" customWidth="1"/>
    <col min="3582" max="3582" width="7.28515625" customWidth="1"/>
    <col min="3583" max="3584" width="7.42578125" customWidth="1"/>
    <col min="3585" max="3585" width="9.28515625" customWidth="1"/>
    <col min="3586" max="3586" width="10.5703125" customWidth="1"/>
    <col min="3587" max="3587" width="8.42578125" customWidth="1"/>
    <col min="3588" max="3588" width="20.28515625" customWidth="1"/>
    <col min="3590" max="3590" width="17.5703125" customWidth="1"/>
    <col min="3591" max="3591" width="7.7109375" customWidth="1"/>
    <col min="3592" max="3592" width="8.140625" customWidth="1"/>
    <col min="3593" max="3593" width="8" customWidth="1"/>
    <col min="3594" max="3594" width="8.7109375" customWidth="1"/>
    <col min="3595" max="3595" width="7.42578125" customWidth="1"/>
    <col min="3596" max="3596" width="8.7109375" customWidth="1"/>
    <col min="3835" max="3835" width="18.7109375" customWidth="1"/>
    <col min="3836" max="3836" width="8.42578125" customWidth="1"/>
    <col min="3837" max="3837" width="7.7109375" customWidth="1"/>
    <col min="3838" max="3838" width="7.28515625" customWidth="1"/>
    <col min="3839" max="3840" width="7.42578125" customWidth="1"/>
    <col min="3841" max="3841" width="9.28515625" customWidth="1"/>
    <col min="3842" max="3842" width="10.5703125" customWidth="1"/>
    <col min="3843" max="3843" width="8.42578125" customWidth="1"/>
    <col min="3844" max="3844" width="20.28515625" customWidth="1"/>
    <col min="3846" max="3846" width="17.5703125" customWidth="1"/>
    <col min="3847" max="3847" width="7.7109375" customWidth="1"/>
    <col min="3848" max="3848" width="8.140625" customWidth="1"/>
    <col min="3849" max="3849" width="8" customWidth="1"/>
    <col min="3850" max="3850" width="8.7109375" customWidth="1"/>
    <col min="3851" max="3851" width="7.42578125" customWidth="1"/>
    <col min="3852" max="3852" width="8.7109375" customWidth="1"/>
    <col min="4091" max="4091" width="18.7109375" customWidth="1"/>
    <col min="4092" max="4092" width="8.42578125" customWidth="1"/>
    <col min="4093" max="4093" width="7.7109375" customWidth="1"/>
    <col min="4094" max="4094" width="7.28515625" customWidth="1"/>
    <col min="4095" max="4096" width="7.42578125" customWidth="1"/>
    <col min="4097" max="4097" width="9.28515625" customWidth="1"/>
    <col min="4098" max="4098" width="10.5703125" customWidth="1"/>
    <col min="4099" max="4099" width="8.42578125" customWidth="1"/>
    <col min="4100" max="4100" width="20.28515625" customWidth="1"/>
    <col min="4102" max="4102" width="17.5703125" customWidth="1"/>
    <col min="4103" max="4103" width="7.7109375" customWidth="1"/>
    <col min="4104" max="4104" width="8.140625" customWidth="1"/>
    <col min="4105" max="4105" width="8" customWidth="1"/>
    <col min="4106" max="4106" width="8.7109375" customWidth="1"/>
    <col min="4107" max="4107" width="7.42578125" customWidth="1"/>
    <col min="4108" max="4108" width="8.7109375" customWidth="1"/>
    <col min="4347" max="4347" width="18.7109375" customWidth="1"/>
    <col min="4348" max="4348" width="8.42578125" customWidth="1"/>
    <col min="4349" max="4349" width="7.7109375" customWidth="1"/>
    <col min="4350" max="4350" width="7.28515625" customWidth="1"/>
    <col min="4351" max="4352" width="7.42578125" customWidth="1"/>
    <col min="4353" max="4353" width="9.28515625" customWidth="1"/>
    <col min="4354" max="4354" width="10.5703125" customWidth="1"/>
    <col min="4355" max="4355" width="8.42578125" customWidth="1"/>
    <col min="4356" max="4356" width="20.28515625" customWidth="1"/>
    <col min="4358" max="4358" width="17.5703125" customWidth="1"/>
    <col min="4359" max="4359" width="7.7109375" customWidth="1"/>
    <col min="4360" max="4360" width="8.140625" customWidth="1"/>
    <col min="4361" max="4361" width="8" customWidth="1"/>
    <col min="4362" max="4362" width="8.7109375" customWidth="1"/>
    <col min="4363" max="4363" width="7.42578125" customWidth="1"/>
    <col min="4364" max="4364" width="8.7109375" customWidth="1"/>
    <col min="4603" max="4603" width="18.7109375" customWidth="1"/>
    <col min="4604" max="4604" width="8.42578125" customWidth="1"/>
    <col min="4605" max="4605" width="7.7109375" customWidth="1"/>
    <col min="4606" max="4606" width="7.28515625" customWidth="1"/>
    <col min="4607" max="4608" width="7.42578125" customWidth="1"/>
    <col min="4609" max="4609" width="9.28515625" customWidth="1"/>
    <col min="4610" max="4610" width="10.5703125" customWidth="1"/>
    <col min="4611" max="4611" width="8.42578125" customWidth="1"/>
    <col min="4612" max="4612" width="20.28515625" customWidth="1"/>
    <col min="4614" max="4614" width="17.5703125" customWidth="1"/>
    <col min="4615" max="4615" width="7.7109375" customWidth="1"/>
    <col min="4616" max="4616" width="8.140625" customWidth="1"/>
    <col min="4617" max="4617" width="8" customWidth="1"/>
    <col min="4618" max="4618" width="8.7109375" customWidth="1"/>
    <col min="4619" max="4619" width="7.42578125" customWidth="1"/>
    <col min="4620" max="4620" width="8.7109375" customWidth="1"/>
    <col min="4859" max="4859" width="18.7109375" customWidth="1"/>
    <col min="4860" max="4860" width="8.42578125" customWidth="1"/>
    <col min="4861" max="4861" width="7.7109375" customWidth="1"/>
    <col min="4862" max="4862" width="7.28515625" customWidth="1"/>
    <col min="4863" max="4864" width="7.42578125" customWidth="1"/>
    <col min="4865" max="4865" width="9.28515625" customWidth="1"/>
    <col min="4866" max="4866" width="10.5703125" customWidth="1"/>
    <col min="4867" max="4867" width="8.42578125" customWidth="1"/>
    <col min="4868" max="4868" width="20.28515625" customWidth="1"/>
    <col min="4870" max="4870" width="17.5703125" customWidth="1"/>
    <col min="4871" max="4871" width="7.7109375" customWidth="1"/>
    <col min="4872" max="4872" width="8.140625" customWidth="1"/>
    <col min="4873" max="4873" width="8" customWidth="1"/>
    <col min="4874" max="4874" width="8.7109375" customWidth="1"/>
    <col min="4875" max="4875" width="7.42578125" customWidth="1"/>
    <col min="4876" max="4876" width="8.7109375" customWidth="1"/>
    <col min="5115" max="5115" width="18.7109375" customWidth="1"/>
    <col min="5116" max="5116" width="8.42578125" customWidth="1"/>
    <col min="5117" max="5117" width="7.7109375" customWidth="1"/>
    <col min="5118" max="5118" width="7.28515625" customWidth="1"/>
    <col min="5119" max="5120" width="7.42578125" customWidth="1"/>
    <col min="5121" max="5121" width="9.28515625" customWidth="1"/>
    <col min="5122" max="5122" width="10.5703125" customWidth="1"/>
    <col min="5123" max="5123" width="8.42578125" customWidth="1"/>
    <col min="5124" max="5124" width="20.28515625" customWidth="1"/>
    <col min="5126" max="5126" width="17.5703125" customWidth="1"/>
    <col min="5127" max="5127" width="7.7109375" customWidth="1"/>
    <col min="5128" max="5128" width="8.140625" customWidth="1"/>
    <col min="5129" max="5129" width="8" customWidth="1"/>
    <col min="5130" max="5130" width="8.7109375" customWidth="1"/>
    <col min="5131" max="5131" width="7.42578125" customWidth="1"/>
    <col min="5132" max="5132" width="8.7109375" customWidth="1"/>
    <col min="5371" max="5371" width="18.7109375" customWidth="1"/>
    <col min="5372" max="5372" width="8.42578125" customWidth="1"/>
    <col min="5373" max="5373" width="7.7109375" customWidth="1"/>
    <col min="5374" max="5374" width="7.28515625" customWidth="1"/>
    <col min="5375" max="5376" width="7.42578125" customWidth="1"/>
    <col min="5377" max="5377" width="9.28515625" customWidth="1"/>
    <col min="5378" max="5378" width="10.5703125" customWidth="1"/>
    <col min="5379" max="5379" width="8.42578125" customWidth="1"/>
    <col min="5380" max="5380" width="20.28515625" customWidth="1"/>
    <col min="5382" max="5382" width="17.5703125" customWidth="1"/>
    <col min="5383" max="5383" width="7.7109375" customWidth="1"/>
    <col min="5384" max="5384" width="8.140625" customWidth="1"/>
    <col min="5385" max="5385" width="8" customWidth="1"/>
    <col min="5386" max="5386" width="8.7109375" customWidth="1"/>
    <col min="5387" max="5387" width="7.42578125" customWidth="1"/>
    <col min="5388" max="5388" width="8.7109375" customWidth="1"/>
    <col min="5627" max="5627" width="18.7109375" customWidth="1"/>
    <col min="5628" max="5628" width="8.42578125" customWidth="1"/>
    <col min="5629" max="5629" width="7.7109375" customWidth="1"/>
    <col min="5630" max="5630" width="7.28515625" customWidth="1"/>
    <col min="5631" max="5632" width="7.42578125" customWidth="1"/>
    <col min="5633" max="5633" width="9.28515625" customWidth="1"/>
    <col min="5634" max="5634" width="10.5703125" customWidth="1"/>
    <col min="5635" max="5635" width="8.42578125" customWidth="1"/>
    <col min="5636" max="5636" width="20.28515625" customWidth="1"/>
    <col min="5638" max="5638" width="17.5703125" customWidth="1"/>
    <col min="5639" max="5639" width="7.7109375" customWidth="1"/>
    <col min="5640" max="5640" width="8.140625" customWidth="1"/>
    <col min="5641" max="5641" width="8" customWidth="1"/>
    <col min="5642" max="5642" width="8.7109375" customWidth="1"/>
    <col min="5643" max="5643" width="7.42578125" customWidth="1"/>
    <col min="5644" max="5644" width="8.7109375" customWidth="1"/>
    <col min="5883" max="5883" width="18.7109375" customWidth="1"/>
    <col min="5884" max="5884" width="8.42578125" customWidth="1"/>
    <col min="5885" max="5885" width="7.7109375" customWidth="1"/>
    <col min="5886" max="5886" width="7.28515625" customWidth="1"/>
    <col min="5887" max="5888" width="7.42578125" customWidth="1"/>
    <col min="5889" max="5889" width="9.28515625" customWidth="1"/>
    <col min="5890" max="5890" width="10.5703125" customWidth="1"/>
    <col min="5891" max="5891" width="8.42578125" customWidth="1"/>
    <col min="5892" max="5892" width="20.28515625" customWidth="1"/>
    <col min="5894" max="5894" width="17.5703125" customWidth="1"/>
    <col min="5895" max="5895" width="7.7109375" customWidth="1"/>
    <col min="5896" max="5896" width="8.140625" customWidth="1"/>
    <col min="5897" max="5897" width="8" customWidth="1"/>
    <col min="5898" max="5898" width="8.7109375" customWidth="1"/>
    <col min="5899" max="5899" width="7.42578125" customWidth="1"/>
    <col min="5900" max="5900" width="8.7109375" customWidth="1"/>
    <col min="6139" max="6139" width="18.7109375" customWidth="1"/>
    <col min="6140" max="6140" width="8.42578125" customWidth="1"/>
    <col min="6141" max="6141" width="7.7109375" customWidth="1"/>
    <col min="6142" max="6142" width="7.28515625" customWidth="1"/>
    <col min="6143" max="6144" width="7.42578125" customWidth="1"/>
    <col min="6145" max="6145" width="9.28515625" customWidth="1"/>
    <col min="6146" max="6146" width="10.5703125" customWidth="1"/>
    <col min="6147" max="6147" width="8.42578125" customWidth="1"/>
    <col min="6148" max="6148" width="20.28515625" customWidth="1"/>
    <col min="6150" max="6150" width="17.5703125" customWidth="1"/>
    <col min="6151" max="6151" width="7.7109375" customWidth="1"/>
    <col min="6152" max="6152" width="8.140625" customWidth="1"/>
    <col min="6153" max="6153" width="8" customWidth="1"/>
    <col min="6154" max="6154" width="8.7109375" customWidth="1"/>
    <col min="6155" max="6155" width="7.42578125" customWidth="1"/>
    <col min="6156" max="6156" width="8.7109375" customWidth="1"/>
    <col min="6395" max="6395" width="18.7109375" customWidth="1"/>
    <col min="6396" max="6396" width="8.42578125" customWidth="1"/>
    <col min="6397" max="6397" width="7.7109375" customWidth="1"/>
    <col min="6398" max="6398" width="7.28515625" customWidth="1"/>
    <col min="6399" max="6400" width="7.42578125" customWidth="1"/>
    <col min="6401" max="6401" width="9.28515625" customWidth="1"/>
    <col min="6402" max="6402" width="10.5703125" customWidth="1"/>
    <col min="6403" max="6403" width="8.42578125" customWidth="1"/>
    <col min="6404" max="6404" width="20.28515625" customWidth="1"/>
    <col min="6406" max="6406" width="17.5703125" customWidth="1"/>
    <col min="6407" max="6407" width="7.7109375" customWidth="1"/>
    <col min="6408" max="6408" width="8.140625" customWidth="1"/>
    <col min="6409" max="6409" width="8" customWidth="1"/>
    <col min="6410" max="6410" width="8.7109375" customWidth="1"/>
    <col min="6411" max="6411" width="7.42578125" customWidth="1"/>
    <col min="6412" max="6412" width="8.7109375" customWidth="1"/>
    <col min="6651" max="6651" width="18.7109375" customWidth="1"/>
    <col min="6652" max="6652" width="8.42578125" customWidth="1"/>
    <col min="6653" max="6653" width="7.7109375" customWidth="1"/>
    <col min="6654" max="6654" width="7.28515625" customWidth="1"/>
    <col min="6655" max="6656" width="7.42578125" customWidth="1"/>
    <col min="6657" max="6657" width="9.28515625" customWidth="1"/>
    <col min="6658" max="6658" width="10.5703125" customWidth="1"/>
    <col min="6659" max="6659" width="8.42578125" customWidth="1"/>
    <col min="6660" max="6660" width="20.28515625" customWidth="1"/>
    <col min="6662" max="6662" width="17.5703125" customWidth="1"/>
    <col min="6663" max="6663" width="7.7109375" customWidth="1"/>
    <col min="6664" max="6664" width="8.140625" customWidth="1"/>
    <col min="6665" max="6665" width="8" customWidth="1"/>
    <col min="6666" max="6666" width="8.7109375" customWidth="1"/>
    <col min="6667" max="6667" width="7.42578125" customWidth="1"/>
    <col min="6668" max="6668" width="8.7109375" customWidth="1"/>
    <col min="6907" max="6907" width="18.7109375" customWidth="1"/>
    <col min="6908" max="6908" width="8.42578125" customWidth="1"/>
    <col min="6909" max="6909" width="7.7109375" customWidth="1"/>
    <col min="6910" max="6910" width="7.28515625" customWidth="1"/>
    <col min="6911" max="6912" width="7.42578125" customWidth="1"/>
    <col min="6913" max="6913" width="9.28515625" customWidth="1"/>
    <col min="6914" max="6914" width="10.5703125" customWidth="1"/>
    <col min="6915" max="6915" width="8.42578125" customWidth="1"/>
    <col min="6916" max="6916" width="20.28515625" customWidth="1"/>
    <col min="6918" max="6918" width="17.5703125" customWidth="1"/>
    <col min="6919" max="6919" width="7.7109375" customWidth="1"/>
    <col min="6920" max="6920" width="8.140625" customWidth="1"/>
    <col min="6921" max="6921" width="8" customWidth="1"/>
    <col min="6922" max="6922" width="8.7109375" customWidth="1"/>
    <col min="6923" max="6923" width="7.42578125" customWidth="1"/>
    <col min="6924" max="6924" width="8.7109375" customWidth="1"/>
    <col min="7163" max="7163" width="18.7109375" customWidth="1"/>
    <col min="7164" max="7164" width="8.42578125" customWidth="1"/>
    <col min="7165" max="7165" width="7.7109375" customWidth="1"/>
    <col min="7166" max="7166" width="7.28515625" customWidth="1"/>
    <col min="7167" max="7168" width="7.42578125" customWidth="1"/>
    <col min="7169" max="7169" width="9.28515625" customWidth="1"/>
    <col min="7170" max="7170" width="10.5703125" customWidth="1"/>
    <col min="7171" max="7171" width="8.42578125" customWidth="1"/>
    <col min="7172" max="7172" width="20.28515625" customWidth="1"/>
    <col min="7174" max="7174" width="17.5703125" customWidth="1"/>
    <col min="7175" max="7175" width="7.7109375" customWidth="1"/>
    <col min="7176" max="7176" width="8.140625" customWidth="1"/>
    <col min="7177" max="7177" width="8" customWidth="1"/>
    <col min="7178" max="7178" width="8.7109375" customWidth="1"/>
    <col min="7179" max="7179" width="7.42578125" customWidth="1"/>
    <col min="7180" max="7180" width="8.7109375" customWidth="1"/>
    <col min="7419" max="7419" width="18.7109375" customWidth="1"/>
    <col min="7420" max="7420" width="8.42578125" customWidth="1"/>
    <col min="7421" max="7421" width="7.7109375" customWidth="1"/>
    <col min="7422" max="7422" width="7.28515625" customWidth="1"/>
    <col min="7423" max="7424" width="7.42578125" customWidth="1"/>
    <col min="7425" max="7425" width="9.28515625" customWidth="1"/>
    <col min="7426" max="7426" width="10.5703125" customWidth="1"/>
    <col min="7427" max="7427" width="8.42578125" customWidth="1"/>
    <col min="7428" max="7428" width="20.28515625" customWidth="1"/>
    <col min="7430" max="7430" width="17.5703125" customWidth="1"/>
    <col min="7431" max="7431" width="7.7109375" customWidth="1"/>
    <col min="7432" max="7432" width="8.140625" customWidth="1"/>
    <col min="7433" max="7433" width="8" customWidth="1"/>
    <col min="7434" max="7434" width="8.7109375" customWidth="1"/>
    <col min="7435" max="7435" width="7.42578125" customWidth="1"/>
    <col min="7436" max="7436" width="8.7109375" customWidth="1"/>
    <col min="7675" max="7675" width="18.7109375" customWidth="1"/>
    <col min="7676" max="7676" width="8.42578125" customWidth="1"/>
    <col min="7677" max="7677" width="7.7109375" customWidth="1"/>
    <col min="7678" max="7678" width="7.28515625" customWidth="1"/>
    <col min="7679" max="7680" width="7.42578125" customWidth="1"/>
    <col min="7681" max="7681" width="9.28515625" customWidth="1"/>
    <col min="7682" max="7682" width="10.5703125" customWidth="1"/>
    <col min="7683" max="7683" width="8.42578125" customWidth="1"/>
    <col min="7684" max="7684" width="20.28515625" customWidth="1"/>
    <col min="7686" max="7686" width="17.5703125" customWidth="1"/>
    <col min="7687" max="7687" width="7.7109375" customWidth="1"/>
    <col min="7688" max="7688" width="8.140625" customWidth="1"/>
    <col min="7689" max="7689" width="8" customWidth="1"/>
    <col min="7690" max="7690" width="8.7109375" customWidth="1"/>
    <col min="7691" max="7691" width="7.42578125" customWidth="1"/>
    <col min="7692" max="7692" width="8.7109375" customWidth="1"/>
    <col min="7931" max="7931" width="18.7109375" customWidth="1"/>
    <col min="7932" max="7932" width="8.42578125" customWidth="1"/>
    <col min="7933" max="7933" width="7.7109375" customWidth="1"/>
    <col min="7934" max="7934" width="7.28515625" customWidth="1"/>
    <col min="7935" max="7936" width="7.42578125" customWidth="1"/>
    <col min="7937" max="7937" width="9.28515625" customWidth="1"/>
    <col min="7938" max="7938" width="10.5703125" customWidth="1"/>
    <col min="7939" max="7939" width="8.42578125" customWidth="1"/>
    <col min="7940" max="7940" width="20.28515625" customWidth="1"/>
    <col min="7942" max="7942" width="17.5703125" customWidth="1"/>
    <col min="7943" max="7943" width="7.7109375" customWidth="1"/>
    <col min="7944" max="7944" width="8.140625" customWidth="1"/>
    <col min="7945" max="7945" width="8" customWidth="1"/>
    <col min="7946" max="7946" width="8.7109375" customWidth="1"/>
    <col min="7947" max="7947" width="7.42578125" customWidth="1"/>
    <col min="7948" max="7948" width="8.7109375" customWidth="1"/>
    <col min="8187" max="8187" width="18.7109375" customWidth="1"/>
    <col min="8188" max="8188" width="8.42578125" customWidth="1"/>
    <col min="8189" max="8189" width="7.7109375" customWidth="1"/>
    <col min="8190" max="8190" width="7.28515625" customWidth="1"/>
    <col min="8191" max="8192" width="7.42578125" customWidth="1"/>
    <col min="8193" max="8193" width="9.28515625" customWidth="1"/>
    <col min="8194" max="8194" width="10.5703125" customWidth="1"/>
    <col min="8195" max="8195" width="8.42578125" customWidth="1"/>
    <col min="8196" max="8196" width="20.28515625" customWidth="1"/>
    <col min="8198" max="8198" width="17.5703125" customWidth="1"/>
    <col min="8199" max="8199" width="7.7109375" customWidth="1"/>
    <col min="8200" max="8200" width="8.140625" customWidth="1"/>
    <col min="8201" max="8201" width="8" customWidth="1"/>
    <col min="8202" max="8202" width="8.7109375" customWidth="1"/>
    <col min="8203" max="8203" width="7.42578125" customWidth="1"/>
    <col min="8204" max="8204" width="8.7109375" customWidth="1"/>
    <col min="8443" max="8443" width="18.7109375" customWidth="1"/>
    <col min="8444" max="8444" width="8.42578125" customWidth="1"/>
    <col min="8445" max="8445" width="7.7109375" customWidth="1"/>
    <col min="8446" max="8446" width="7.28515625" customWidth="1"/>
    <col min="8447" max="8448" width="7.42578125" customWidth="1"/>
    <col min="8449" max="8449" width="9.28515625" customWidth="1"/>
    <col min="8450" max="8450" width="10.5703125" customWidth="1"/>
    <col min="8451" max="8451" width="8.42578125" customWidth="1"/>
    <col min="8452" max="8452" width="20.28515625" customWidth="1"/>
    <col min="8454" max="8454" width="17.5703125" customWidth="1"/>
    <col min="8455" max="8455" width="7.7109375" customWidth="1"/>
    <col min="8456" max="8456" width="8.140625" customWidth="1"/>
    <col min="8457" max="8457" width="8" customWidth="1"/>
    <col min="8458" max="8458" width="8.7109375" customWidth="1"/>
    <col min="8459" max="8459" width="7.42578125" customWidth="1"/>
    <col min="8460" max="8460" width="8.7109375" customWidth="1"/>
    <col min="8699" max="8699" width="18.7109375" customWidth="1"/>
    <col min="8700" max="8700" width="8.42578125" customWidth="1"/>
    <col min="8701" max="8701" width="7.7109375" customWidth="1"/>
    <col min="8702" max="8702" width="7.28515625" customWidth="1"/>
    <col min="8703" max="8704" width="7.42578125" customWidth="1"/>
    <col min="8705" max="8705" width="9.28515625" customWidth="1"/>
    <col min="8706" max="8706" width="10.5703125" customWidth="1"/>
    <col min="8707" max="8707" width="8.42578125" customWidth="1"/>
    <col min="8708" max="8708" width="20.28515625" customWidth="1"/>
    <col min="8710" max="8710" width="17.5703125" customWidth="1"/>
    <col min="8711" max="8711" width="7.7109375" customWidth="1"/>
    <col min="8712" max="8712" width="8.140625" customWidth="1"/>
    <col min="8713" max="8713" width="8" customWidth="1"/>
    <col min="8714" max="8714" width="8.7109375" customWidth="1"/>
    <col min="8715" max="8715" width="7.42578125" customWidth="1"/>
    <col min="8716" max="8716" width="8.7109375" customWidth="1"/>
    <col min="8955" max="8955" width="18.7109375" customWidth="1"/>
    <col min="8956" max="8956" width="8.42578125" customWidth="1"/>
    <col min="8957" max="8957" width="7.7109375" customWidth="1"/>
    <col min="8958" max="8958" width="7.28515625" customWidth="1"/>
    <col min="8959" max="8960" width="7.42578125" customWidth="1"/>
    <col min="8961" max="8961" width="9.28515625" customWidth="1"/>
    <col min="8962" max="8962" width="10.5703125" customWidth="1"/>
    <col min="8963" max="8963" width="8.42578125" customWidth="1"/>
    <col min="8964" max="8964" width="20.28515625" customWidth="1"/>
    <col min="8966" max="8966" width="17.5703125" customWidth="1"/>
    <col min="8967" max="8967" width="7.7109375" customWidth="1"/>
    <col min="8968" max="8968" width="8.140625" customWidth="1"/>
    <col min="8969" max="8969" width="8" customWidth="1"/>
    <col min="8970" max="8970" width="8.7109375" customWidth="1"/>
    <col min="8971" max="8971" width="7.42578125" customWidth="1"/>
    <col min="8972" max="8972" width="8.7109375" customWidth="1"/>
    <col min="9211" max="9211" width="18.7109375" customWidth="1"/>
    <col min="9212" max="9212" width="8.42578125" customWidth="1"/>
    <col min="9213" max="9213" width="7.7109375" customWidth="1"/>
    <col min="9214" max="9214" width="7.28515625" customWidth="1"/>
    <col min="9215" max="9216" width="7.42578125" customWidth="1"/>
    <col min="9217" max="9217" width="9.28515625" customWidth="1"/>
    <col min="9218" max="9218" width="10.5703125" customWidth="1"/>
    <col min="9219" max="9219" width="8.42578125" customWidth="1"/>
    <col min="9220" max="9220" width="20.28515625" customWidth="1"/>
    <col min="9222" max="9222" width="17.5703125" customWidth="1"/>
    <col min="9223" max="9223" width="7.7109375" customWidth="1"/>
    <col min="9224" max="9224" width="8.140625" customWidth="1"/>
    <col min="9225" max="9225" width="8" customWidth="1"/>
    <col min="9226" max="9226" width="8.7109375" customWidth="1"/>
    <col min="9227" max="9227" width="7.42578125" customWidth="1"/>
    <col min="9228" max="9228" width="8.7109375" customWidth="1"/>
    <col min="9467" max="9467" width="18.7109375" customWidth="1"/>
    <col min="9468" max="9468" width="8.42578125" customWidth="1"/>
    <col min="9469" max="9469" width="7.7109375" customWidth="1"/>
    <col min="9470" max="9470" width="7.28515625" customWidth="1"/>
    <col min="9471" max="9472" width="7.42578125" customWidth="1"/>
    <col min="9473" max="9473" width="9.28515625" customWidth="1"/>
    <col min="9474" max="9474" width="10.5703125" customWidth="1"/>
    <col min="9475" max="9475" width="8.42578125" customWidth="1"/>
    <col min="9476" max="9476" width="20.28515625" customWidth="1"/>
    <col min="9478" max="9478" width="17.5703125" customWidth="1"/>
    <col min="9479" max="9479" width="7.7109375" customWidth="1"/>
    <col min="9480" max="9480" width="8.140625" customWidth="1"/>
    <col min="9481" max="9481" width="8" customWidth="1"/>
    <col min="9482" max="9482" width="8.7109375" customWidth="1"/>
    <col min="9483" max="9483" width="7.42578125" customWidth="1"/>
    <col min="9484" max="9484" width="8.7109375" customWidth="1"/>
    <col min="9723" max="9723" width="18.7109375" customWidth="1"/>
    <col min="9724" max="9724" width="8.42578125" customWidth="1"/>
    <col min="9725" max="9725" width="7.7109375" customWidth="1"/>
    <col min="9726" max="9726" width="7.28515625" customWidth="1"/>
    <col min="9727" max="9728" width="7.42578125" customWidth="1"/>
    <col min="9729" max="9729" width="9.28515625" customWidth="1"/>
    <col min="9730" max="9730" width="10.5703125" customWidth="1"/>
    <col min="9731" max="9731" width="8.42578125" customWidth="1"/>
    <col min="9732" max="9732" width="20.28515625" customWidth="1"/>
    <col min="9734" max="9734" width="17.5703125" customWidth="1"/>
    <col min="9735" max="9735" width="7.7109375" customWidth="1"/>
    <col min="9736" max="9736" width="8.140625" customWidth="1"/>
    <col min="9737" max="9737" width="8" customWidth="1"/>
    <col min="9738" max="9738" width="8.7109375" customWidth="1"/>
    <col min="9739" max="9739" width="7.42578125" customWidth="1"/>
    <col min="9740" max="9740" width="8.7109375" customWidth="1"/>
    <col min="9979" max="9979" width="18.7109375" customWidth="1"/>
    <col min="9980" max="9980" width="8.42578125" customWidth="1"/>
    <col min="9981" max="9981" width="7.7109375" customWidth="1"/>
    <col min="9982" max="9982" width="7.28515625" customWidth="1"/>
    <col min="9983" max="9984" width="7.42578125" customWidth="1"/>
    <col min="9985" max="9985" width="9.28515625" customWidth="1"/>
    <col min="9986" max="9986" width="10.5703125" customWidth="1"/>
    <col min="9987" max="9987" width="8.42578125" customWidth="1"/>
    <col min="9988" max="9988" width="20.28515625" customWidth="1"/>
    <col min="9990" max="9990" width="17.5703125" customWidth="1"/>
    <col min="9991" max="9991" width="7.7109375" customWidth="1"/>
    <col min="9992" max="9992" width="8.140625" customWidth="1"/>
    <col min="9993" max="9993" width="8" customWidth="1"/>
    <col min="9994" max="9994" width="8.7109375" customWidth="1"/>
    <col min="9995" max="9995" width="7.42578125" customWidth="1"/>
    <col min="9996" max="9996" width="8.7109375" customWidth="1"/>
    <col min="10235" max="10235" width="18.7109375" customWidth="1"/>
    <col min="10236" max="10236" width="8.42578125" customWidth="1"/>
    <col min="10237" max="10237" width="7.7109375" customWidth="1"/>
    <col min="10238" max="10238" width="7.28515625" customWidth="1"/>
    <col min="10239" max="10240" width="7.42578125" customWidth="1"/>
    <col min="10241" max="10241" width="9.28515625" customWidth="1"/>
    <col min="10242" max="10242" width="10.5703125" customWidth="1"/>
    <col min="10243" max="10243" width="8.42578125" customWidth="1"/>
    <col min="10244" max="10244" width="20.28515625" customWidth="1"/>
    <col min="10246" max="10246" width="17.5703125" customWidth="1"/>
    <col min="10247" max="10247" width="7.7109375" customWidth="1"/>
    <col min="10248" max="10248" width="8.140625" customWidth="1"/>
    <col min="10249" max="10249" width="8" customWidth="1"/>
    <col min="10250" max="10250" width="8.7109375" customWidth="1"/>
    <col min="10251" max="10251" width="7.42578125" customWidth="1"/>
    <col min="10252" max="10252" width="8.7109375" customWidth="1"/>
    <col min="10491" max="10491" width="18.7109375" customWidth="1"/>
    <col min="10492" max="10492" width="8.42578125" customWidth="1"/>
    <col min="10493" max="10493" width="7.7109375" customWidth="1"/>
    <col min="10494" max="10494" width="7.28515625" customWidth="1"/>
    <col min="10495" max="10496" width="7.42578125" customWidth="1"/>
    <col min="10497" max="10497" width="9.28515625" customWidth="1"/>
    <col min="10498" max="10498" width="10.5703125" customWidth="1"/>
    <col min="10499" max="10499" width="8.42578125" customWidth="1"/>
    <col min="10500" max="10500" width="20.28515625" customWidth="1"/>
    <col min="10502" max="10502" width="17.5703125" customWidth="1"/>
    <col min="10503" max="10503" width="7.7109375" customWidth="1"/>
    <col min="10504" max="10504" width="8.140625" customWidth="1"/>
    <col min="10505" max="10505" width="8" customWidth="1"/>
    <col min="10506" max="10506" width="8.7109375" customWidth="1"/>
    <col min="10507" max="10507" width="7.42578125" customWidth="1"/>
    <col min="10508" max="10508" width="8.7109375" customWidth="1"/>
    <col min="10747" max="10747" width="18.7109375" customWidth="1"/>
    <col min="10748" max="10748" width="8.42578125" customWidth="1"/>
    <col min="10749" max="10749" width="7.7109375" customWidth="1"/>
    <col min="10750" max="10750" width="7.28515625" customWidth="1"/>
    <col min="10751" max="10752" width="7.42578125" customWidth="1"/>
    <col min="10753" max="10753" width="9.28515625" customWidth="1"/>
    <col min="10754" max="10754" width="10.5703125" customWidth="1"/>
    <col min="10755" max="10755" width="8.42578125" customWidth="1"/>
    <col min="10756" max="10756" width="20.28515625" customWidth="1"/>
    <col min="10758" max="10758" width="17.5703125" customWidth="1"/>
    <col min="10759" max="10759" width="7.7109375" customWidth="1"/>
    <col min="10760" max="10760" width="8.140625" customWidth="1"/>
    <col min="10761" max="10761" width="8" customWidth="1"/>
    <col min="10762" max="10762" width="8.7109375" customWidth="1"/>
    <col min="10763" max="10763" width="7.42578125" customWidth="1"/>
    <col min="10764" max="10764" width="8.7109375" customWidth="1"/>
    <col min="11003" max="11003" width="18.7109375" customWidth="1"/>
    <col min="11004" max="11004" width="8.42578125" customWidth="1"/>
    <col min="11005" max="11005" width="7.7109375" customWidth="1"/>
    <col min="11006" max="11006" width="7.28515625" customWidth="1"/>
    <col min="11007" max="11008" width="7.42578125" customWidth="1"/>
    <col min="11009" max="11009" width="9.28515625" customWidth="1"/>
    <col min="11010" max="11010" width="10.5703125" customWidth="1"/>
    <col min="11011" max="11011" width="8.42578125" customWidth="1"/>
    <col min="11012" max="11012" width="20.28515625" customWidth="1"/>
    <col min="11014" max="11014" width="17.5703125" customWidth="1"/>
    <col min="11015" max="11015" width="7.7109375" customWidth="1"/>
    <col min="11016" max="11016" width="8.140625" customWidth="1"/>
    <col min="11017" max="11017" width="8" customWidth="1"/>
    <col min="11018" max="11018" width="8.7109375" customWidth="1"/>
    <col min="11019" max="11019" width="7.42578125" customWidth="1"/>
    <col min="11020" max="11020" width="8.7109375" customWidth="1"/>
    <col min="11259" max="11259" width="18.7109375" customWidth="1"/>
    <col min="11260" max="11260" width="8.42578125" customWidth="1"/>
    <col min="11261" max="11261" width="7.7109375" customWidth="1"/>
    <col min="11262" max="11262" width="7.28515625" customWidth="1"/>
    <col min="11263" max="11264" width="7.42578125" customWidth="1"/>
    <col min="11265" max="11265" width="9.28515625" customWidth="1"/>
    <col min="11266" max="11266" width="10.5703125" customWidth="1"/>
    <col min="11267" max="11267" width="8.42578125" customWidth="1"/>
    <col min="11268" max="11268" width="20.28515625" customWidth="1"/>
    <col min="11270" max="11270" width="17.5703125" customWidth="1"/>
    <col min="11271" max="11271" width="7.7109375" customWidth="1"/>
    <col min="11272" max="11272" width="8.140625" customWidth="1"/>
    <col min="11273" max="11273" width="8" customWidth="1"/>
    <col min="11274" max="11274" width="8.7109375" customWidth="1"/>
    <col min="11275" max="11275" width="7.42578125" customWidth="1"/>
    <col min="11276" max="11276" width="8.7109375" customWidth="1"/>
    <col min="11515" max="11515" width="18.7109375" customWidth="1"/>
    <col min="11516" max="11516" width="8.42578125" customWidth="1"/>
    <col min="11517" max="11517" width="7.7109375" customWidth="1"/>
    <col min="11518" max="11518" width="7.28515625" customWidth="1"/>
    <col min="11519" max="11520" width="7.42578125" customWidth="1"/>
    <col min="11521" max="11521" width="9.28515625" customWidth="1"/>
    <col min="11522" max="11522" width="10.5703125" customWidth="1"/>
    <col min="11523" max="11523" width="8.42578125" customWidth="1"/>
    <col min="11524" max="11524" width="20.28515625" customWidth="1"/>
    <col min="11526" max="11526" width="17.5703125" customWidth="1"/>
    <col min="11527" max="11527" width="7.7109375" customWidth="1"/>
    <col min="11528" max="11528" width="8.140625" customWidth="1"/>
    <col min="11529" max="11529" width="8" customWidth="1"/>
    <col min="11530" max="11530" width="8.7109375" customWidth="1"/>
    <col min="11531" max="11531" width="7.42578125" customWidth="1"/>
    <col min="11532" max="11532" width="8.7109375" customWidth="1"/>
    <col min="11771" max="11771" width="18.7109375" customWidth="1"/>
    <col min="11772" max="11772" width="8.42578125" customWidth="1"/>
    <col min="11773" max="11773" width="7.7109375" customWidth="1"/>
    <col min="11774" max="11774" width="7.28515625" customWidth="1"/>
    <col min="11775" max="11776" width="7.42578125" customWidth="1"/>
    <col min="11777" max="11777" width="9.28515625" customWidth="1"/>
    <col min="11778" max="11778" width="10.5703125" customWidth="1"/>
    <col min="11779" max="11779" width="8.42578125" customWidth="1"/>
    <col min="11780" max="11780" width="20.28515625" customWidth="1"/>
    <col min="11782" max="11782" width="17.5703125" customWidth="1"/>
    <col min="11783" max="11783" width="7.7109375" customWidth="1"/>
    <col min="11784" max="11784" width="8.140625" customWidth="1"/>
    <col min="11785" max="11785" width="8" customWidth="1"/>
    <col min="11786" max="11786" width="8.7109375" customWidth="1"/>
    <col min="11787" max="11787" width="7.42578125" customWidth="1"/>
    <col min="11788" max="11788" width="8.7109375" customWidth="1"/>
    <col min="12027" max="12027" width="18.7109375" customWidth="1"/>
    <col min="12028" max="12028" width="8.42578125" customWidth="1"/>
    <col min="12029" max="12029" width="7.7109375" customWidth="1"/>
    <col min="12030" max="12030" width="7.28515625" customWidth="1"/>
    <col min="12031" max="12032" width="7.42578125" customWidth="1"/>
    <col min="12033" max="12033" width="9.28515625" customWidth="1"/>
    <col min="12034" max="12034" width="10.5703125" customWidth="1"/>
    <col min="12035" max="12035" width="8.42578125" customWidth="1"/>
    <col min="12036" max="12036" width="20.28515625" customWidth="1"/>
    <col min="12038" max="12038" width="17.5703125" customWidth="1"/>
    <col min="12039" max="12039" width="7.7109375" customWidth="1"/>
    <col min="12040" max="12040" width="8.140625" customWidth="1"/>
    <col min="12041" max="12041" width="8" customWidth="1"/>
    <col min="12042" max="12042" width="8.7109375" customWidth="1"/>
    <col min="12043" max="12043" width="7.42578125" customWidth="1"/>
    <col min="12044" max="12044" width="8.7109375" customWidth="1"/>
    <col min="12283" max="12283" width="18.7109375" customWidth="1"/>
    <col min="12284" max="12284" width="8.42578125" customWidth="1"/>
    <col min="12285" max="12285" width="7.7109375" customWidth="1"/>
    <col min="12286" max="12286" width="7.28515625" customWidth="1"/>
    <col min="12287" max="12288" width="7.42578125" customWidth="1"/>
    <col min="12289" max="12289" width="9.28515625" customWidth="1"/>
    <col min="12290" max="12290" width="10.5703125" customWidth="1"/>
    <col min="12291" max="12291" width="8.42578125" customWidth="1"/>
    <col min="12292" max="12292" width="20.28515625" customWidth="1"/>
    <col min="12294" max="12294" width="17.5703125" customWidth="1"/>
    <col min="12295" max="12295" width="7.7109375" customWidth="1"/>
    <col min="12296" max="12296" width="8.140625" customWidth="1"/>
    <col min="12297" max="12297" width="8" customWidth="1"/>
    <col min="12298" max="12298" width="8.7109375" customWidth="1"/>
    <col min="12299" max="12299" width="7.42578125" customWidth="1"/>
    <col min="12300" max="12300" width="8.7109375" customWidth="1"/>
    <col min="12539" max="12539" width="18.7109375" customWidth="1"/>
    <col min="12540" max="12540" width="8.42578125" customWidth="1"/>
    <col min="12541" max="12541" width="7.7109375" customWidth="1"/>
    <col min="12542" max="12542" width="7.28515625" customWidth="1"/>
    <col min="12543" max="12544" width="7.42578125" customWidth="1"/>
    <col min="12545" max="12545" width="9.28515625" customWidth="1"/>
    <col min="12546" max="12546" width="10.5703125" customWidth="1"/>
    <col min="12547" max="12547" width="8.42578125" customWidth="1"/>
    <col min="12548" max="12548" width="20.28515625" customWidth="1"/>
    <col min="12550" max="12550" width="17.5703125" customWidth="1"/>
    <col min="12551" max="12551" width="7.7109375" customWidth="1"/>
    <col min="12552" max="12552" width="8.140625" customWidth="1"/>
    <col min="12553" max="12553" width="8" customWidth="1"/>
    <col min="12554" max="12554" width="8.7109375" customWidth="1"/>
    <col min="12555" max="12555" width="7.42578125" customWidth="1"/>
    <col min="12556" max="12556" width="8.7109375" customWidth="1"/>
    <col min="12795" max="12795" width="18.7109375" customWidth="1"/>
    <col min="12796" max="12796" width="8.42578125" customWidth="1"/>
    <col min="12797" max="12797" width="7.7109375" customWidth="1"/>
    <col min="12798" max="12798" width="7.28515625" customWidth="1"/>
    <col min="12799" max="12800" width="7.42578125" customWidth="1"/>
    <col min="12801" max="12801" width="9.28515625" customWidth="1"/>
    <col min="12802" max="12802" width="10.5703125" customWidth="1"/>
    <col min="12803" max="12803" width="8.42578125" customWidth="1"/>
    <col min="12804" max="12804" width="20.28515625" customWidth="1"/>
    <col min="12806" max="12806" width="17.5703125" customWidth="1"/>
    <col min="12807" max="12807" width="7.7109375" customWidth="1"/>
    <col min="12808" max="12808" width="8.140625" customWidth="1"/>
    <col min="12809" max="12809" width="8" customWidth="1"/>
    <col min="12810" max="12810" width="8.7109375" customWidth="1"/>
    <col min="12811" max="12811" width="7.42578125" customWidth="1"/>
    <col min="12812" max="12812" width="8.7109375" customWidth="1"/>
    <col min="13051" max="13051" width="18.7109375" customWidth="1"/>
    <col min="13052" max="13052" width="8.42578125" customWidth="1"/>
    <col min="13053" max="13053" width="7.7109375" customWidth="1"/>
    <col min="13054" max="13054" width="7.28515625" customWidth="1"/>
    <col min="13055" max="13056" width="7.42578125" customWidth="1"/>
    <col min="13057" max="13057" width="9.28515625" customWidth="1"/>
    <col min="13058" max="13058" width="10.5703125" customWidth="1"/>
    <col min="13059" max="13059" width="8.42578125" customWidth="1"/>
    <col min="13060" max="13060" width="20.28515625" customWidth="1"/>
    <col min="13062" max="13062" width="17.5703125" customWidth="1"/>
    <col min="13063" max="13063" width="7.7109375" customWidth="1"/>
    <col min="13064" max="13064" width="8.140625" customWidth="1"/>
    <col min="13065" max="13065" width="8" customWidth="1"/>
    <col min="13066" max="13066" width="8.7109375" customWidth="1"/>
    <col min="13067" max="13067" width="7.42578125" customWidth="1"/>
    <col min="13068" max="13068" width="8.7109375" customWidth="1"/>
    <col min="13307" max="13307" width="18.7109375" customWidth="1"/>
    <col min="13308" max="13308" width="8.42578125" customWidth="1"/>
    <col min="13309" max="13309" width="7.7109375" customWidth="1"/>
    <col min="13310" max="13310" width="7.28515625" customWidth="1"/>
    <col min="13311" max="13312" width="7.42578125" customWidth="1"/>
    <col min="13313" max="13313" width="9.28515625" customWidth="1"/>
    <col min="13314" max="13314" width="10.5703125" customWidth="1"/>
    <col min="13315" max="13315" width="8.42578125" customWidth="1"/>
    <col min="13316" max="13316" width="20.28515625" customWidth="1"/>
    <col min="13318" max="13318" width="17.5703125" customWidth="1"/>
    <col min="13319" max="13319" width="7.7109375" customWidth="1"/>
    <col min="13320" max="13320" width="8.140625" customWidth="1"/>
    <col min="13321" max="13321" width="8" customWidth="1"/>
    <col min="13322" max="13322" width="8.7109375" customWidth="1"/>
    <col min="13323" max="13323" width="7.42578125" customWidth="1"/>
    <col min="13324" max="13324" width="8.7109375" customWidth="1"/>
    <col min="13563" max="13563" width="18.7109375" customWidth="1"/>
    <col min="13564" max="13564" width="8.42578125" customWidth="1"/>
    <col min="13565" max="13565" width="7.7109375" customWidth="1"/>
    <col min="13566" max="13566" width="7.28515625" customWidth="1"/>
    <col min="13567" max="13568" width="7.42578125" customWidth="1"/>
    <col min="13569" max="13569" width="9.28515625" customWidth="1"/>
    <col min="13570" max="13570" width="10.5703125" customWidth="1"/>
    <col min="13571" max="13571" width="8.42578125" customWidth="1"/>
    <col min="13572" max="13572" width="20.28515625" customWidth="1"/>
    <col min="13574" max="13574" width="17.5703125" customWidth="1"/>
    <col min="13575" max="13575" width="7.7109375" customWidth="1"/>
    <col min="13576" max="13576" width="8.140625" customWidth="1"/>
    <col min="13577" max="13577" width="8" customWidth="1"/>
    <col min="13578" max="13578" width="8.7109375" customWidth="1"/>
    <col min="13579" max="13579" width="7.42578125" customWidth="1"/>
    <col min="13580" max="13580" width="8.7109375" customWidth="1"/>
    <col min="13819" max="13819" width="18.7109375" customWidth="1"/>
    <col min="13820" max="13820" width="8.42578125" customWidth="1"/>
    <col min="13821" max="13821" width="7.7109375" customWidth="1"/>
    <col min="13822" max="13822" width="7.28515625" customWidth="1"/>
    <col min="13823" max="13824" width="7.42578125" customWidth="1"/>
    <col min="13825" max="13825" width="9.28515625" customWidth="1"/>
    <col min="13826" max="13826" width="10.5703125" customWidth="1"/>
    <col min="13827" max="13827" width="8.42578125" customWidth="1"/>
    <col min="13828" max="13828" width="20.28515625" customWidth="1"/>
    <col min="13830" max="13830" width="17.5703125" customWidth="1"/>
    <col min="13831" max="13831" width="7.7109375" customWidth="1"/>
    <col min="13832" max="13832" width="8.140625" customWidth="1"/>
    <col min="13833" max="13833" width="8" customWidth="1"/>
    <col min="13834" max="13834" width="8.7109375" customWidth="1"/>
    <col min="13835" max="13835" width="7.42578125" customWidth="1"/>
    <col min="13836" max="13836" width="8.7109375" customWidth="1"/>
    <col min="14075" max="14075" width="18.7109375" customWidth="1"/>
    <col min="14076" max="14076" width="8.42578125" customWidth="1"/>
    <col min="14077" max="14077" width="7.7109375" customWidth="1"/>
    <col min="14078" max="14078" width="7.28515625" customWidth="1"/>
    <col min="14079" max="14080" width="7.42578125" customWidth="1"/>
    <col min="14081" max="14081" width="9.28515625" customWidth="1"/>
    <col min="14082" max="14082" width="10.5703125" customWidth="1"/>
    <col min="14083" max="14083" width="8.42578125" customWidth="1"/>
    <col min="14084" max="14084" width="20.28515625" customWidth="1"/>
    <col min="14086" max="14086" width="17.5703125" customWidth="1"/>
    <col min="14087" max="14087" width="7.7109375" customWidth="1"/>
    <col min="14088" max="14088" width="8.140625" customWidth="1"/>
    <col min="14089" max="14089" width="8" customWidth="1"/>
    <col min="14090" max="14090" width="8.7109375" customWidth="1"/>
    <col min="14091" max="14091" width="7.42578125" customWidth="1"/>
    <col min="14092" max="14092" width="8.7109375" customWidth="1"/>
    <col min="14331" max="14331" width="18.7109375" customWidth="1"/>
    <col min="14332" max="14332" width="8.42578125" customWidth="1"/>
    <col min="14333" max="14333" width="7.7109375" customWidth="1"/>
    <col min="14334" max="14334" width="7.28515625" customWidth="1"/>
    <col min="14335" max="14336" width="7.42578125" customWidth="1"/>
    <col min="14337" max="14337" width="9.28515625" customWidth="1"/>
    <col min="14338" max="14338" width="10.5703125" customWidth="1"/>
    <col min="14339" max="14339" width="8.42578125" customWidth="1"/>
    <col min="14340" max="14340" width="20.28515625" customWidth="1"/>
    <col min="14342" max="14342" width="17.5703125" customWidth="1"/>
    <col min="14343" max="14343" width="7.7109375" customWidth="1"/>
    <col min="14344" max="14344" width="8.140625" customWidth="1"/>
    <col min="14345" max="14345" width="8" customWidth="1"/>
    <col min="14346" max="14346" width="8.7109375" customWidth="1"/>
    <col min="14347" max="14347" width="7.42578125" customWidth="1"/>
    <col min="14348" max="14348" width="8.7109375" customWidth="1"/>
    <col min="14587" max="14587" width="18.7109375" customWidth="1"/>
    <col min="14588" max="14588" width="8.42578125" customWidth="1"/>
    <col min="14589" max="14589" width="7.7109375" customWidth="1"/>
    <col min="14590" max="14590" width="7.28515625" customWidth="1"/>
    <col min="14591" max="14592" width="7.42578125" customWidth="1"/>
    <col min="14593" max="14593" width="9.28515625" customWidth="1"/>
    <col min="14594" max="14594" width="10.5703125" customWidth="1"/>
    <col min="14595" max="14595" width="8.42578125" customWidth="1"/>
    <col min="14596" max="14596" width="20.28515625" customWidth="1"/>
    <col min="14598" max="14598" width="17.5703125" customWidth="1"/>
    <col min="14599" max="14599" width="7.7109375" customWidth="1"/>
    <col min="14600" max="14600" width="8.140625" customWidth="1"/>
    <col min="14601" max="14601" width="8" customWidth="1"/>
    <col min="14602" max="14602" width="8.7109375" customWidth="1"/>
    <col min="14603" max="14603" width="7.42578125" customWidth="1"/>
    <col min="14604" max="14604" width="8.7109375" customWidth="1"/>
    <col min="14843" max="14843" width="18.7109375" customWidth="1"/>
    <col min="14844" max="14844" width="8.42578125" customWidth="1"/>
    <col min="14845" max="14845" width="7.7109375" customWidth="1"/>
    <col min="14846" max="14846" width="7.28515625" customWidth="1"/>
    <col min="14847" max="14848" width="7.42578125" customWidth="1"/>
    <col min="14849" max="14849" width="9.28515625" customWidth="1"/>
    <col min="14850" max="14850" width="10.5703125" customWidth="1"/>
    <col min="14851" max="14851" width="8.42578125" customWidth="1"/>
    <col min="14852" max="14852" width="20.28515625" customWidth="1"/>
    <col min="14854" max="14854" width="17.5703125" customWidth="1"/>
    <col min="14855" max="14855" width="7.7109375" customWidth="1"/>
    <col min="14856" max="14856" width="8.140625" customWidth="1"/>
    <col min="14857" max="14857" width="8" customWidth="1"/>
    <col min="14858" max="14858" width="8.7109375" customWidth="1"/>
    <col min="14859" max="14859" width="7.42578125" customWidth="1"/>
    <col min="14860" max="14860" width="8.7109375" customWidth="1"/>
    <col min="15099" max="15099" width="18.7109375" customWidth="1"/>
    <col min="15100" max="15100" width="8.42578125" customWidth="1"/>
    <col min="15101" max="15101" width="7.7109375" customWidth="1"/>
    <col min="15102" max="15102" width="7.28515625" customWidth="1"/>
    <col min="15103" max="15104" width="7.42578125" customWidth="1"/>
    <col min="15105" max="15105" width="9.28515625" customWidth="1"/>
    <col min="15106" max="15106" width="10.5703125" customWidth="1"/>
    <col min="15107" max="15107" width="8.42578125" customWidth="1"/>
    <col min="15108" max="15108" width="20.28515625" customWidth="1"/>
    <col min="15110" max="15110" width="17.5703125" customWidth="1"/>
    <col min="15111" max="15111" width="7.7109375" customWidth="1"/>
    <col min="15112" max="15112" width="8.140625" customWidth="1"/>
    <col min="15113" max="15113" width="8" customWidth="1"/>
    <col min="15114" max="15114" width="8.7109375" customWidth="1"/>
    <col min="15115" max="15115" width="7.42578125" customWidth="1"/>
    <col min="15116" max="15116" width="8.7109375" customWidth="1"/>
    <col min="15355" max="15355" width="18.7109375" customWidth="1"/>
    <col min="15356" max="15356" width="8.42578125" customWidth="1"/>
    <col min="15357" max="15357" width="7.7109375" customWidth="1"/>
    <col min="15358" max="15358" width="7.28515625" customWidth="1"/>
    <col min="15359" max="15360" width="7.42578125" customWidth="1"/>
    <col min="15361" max="15361" width="9.28515625" customWidth="1"/>
    <col min="15362" max="15362" width="10.5703125" customWidth="1"/>
    <col min="15363" max="15363" width="8.42578125" customWidth="1"/>
    <col min="15364" max="15364" width="20.28515625" customWidth="1"/>
    <col min="15366" max="15366" width="17.5703125" customWidth="1"/>
    <col min="15367" max="15367" width="7.7109375" customWidth="1"/>
    <col min="15368" max="15368" width="8.140625" customWidth="1"/>
    <col min="15369" max="15369" width="8" customWidth="1"/>
    <col min="15370" max="15370" width="8.7109375" customWidth="1"/>
    <col min="15371" max="15371" width="7.42578125" customWidth="1"/>
    <col min="15372" max="15372" width="8.7109375" customWidth="1"/>
    <col min="15611" max="15611" width="18.7109375" customWidth="1"/>
    <col min="15612" max="15612" width="8.42578125" customWidth="1"/>
    <col min="15613" max="15613" width="7.7109375" customWidth="1"/>
    <col min="15614" max="15614" width="7.28515625" customWidth="1"/>
    <col min="15615" max="15616" width="7.42578125" customWidth="1"/>
    <col min="15617" max="15617" width="9.28515625" customWidth="1"/>
    <col min="15618" max="15618" width="10.5703125" customWidth="1"/>
    <col min="15619" max="15619" width="8.42578125" customWidth="1"/>
    <col min="15620" max="15620" width="20.28515625" customWidth="1"/>
    <col min="15622" max="15622" width="17.5703125" customWidth="1"/>
    <col min="15623" max="15623" width="7.7109375" customWidth="1"/>
    <col min="15624" max="15624" width="8.140625" customWidth="1"/>
    <col min="15625" max="15625" width="8" customWidth="1"/>
    <col min="15626" max="15626" width="8.7109375" customWidth="1"/>
    <col min="15627" max="15627" width="7.42578125" customWidth="1"/>
    <col min="15628" max="15628" width="8.7109375" customWidth="1"/>
    <col min="15867" max="15867" width="18.7109375" customWidth="1"/>
    <col min="15868" max="15868" width="8.42578125" customWidth="1"/>
    <col min="15869" max="15869" width="7.7109375" customWidth="1"/>
    <col min="15870" max="15870" width="7.28515625" customWidth="1"/>
    <col min="15871" max="15872" width="7.42578125" customWidth="1"/>
    <col min="15873" max="15873" width="9.28515625" customWidth="1"/>
    <col min="15874" max="15874" width="10.5703125" customWidth="1"/>
    <col min="15875" max="15875" width="8.42578125" customWidth="1"/>
    <col min="15876" max="15876" width="20.28515625" customWidth="1"/>
    <col min="15878" max="15878" width="17.5703125" customWidth="1"/>
    <col min="15879" max="15879" width="7.7109375" customWidth="1"/>
    <col min="15880" max="15880" width="8.140625" customWidth="1"/>
    <col min="15881" max="15881" width="8" customWidth="1"/>
    <col min="15882" max="15882" width="8.7109375" customWidth="1"/>
    <col min="15883" max="15883" width="7.42578125" customWidth="1"/>
    <col min="15884" max="15884" width="8.7109375" customWidth="1"/>
    <col min="16123" max="16123" width="18.7109375" customWidth="1"/>
    <col min="16124" max="16124" width="8.42578125" customWidth="1"/>
    <col min="16125" max="16125" width="7.7109375" customWidth="1"/>
    <col min="16126" max="16126" width="7.28515625" customWidth="1"/>
    <col min="16127" max="16128" width="7.42578125" customWidth="1"/>
    <col min="16129" max="16129" width="9.28515625" customWidth="1"/>
    <col min="16130" max="16130" width="10.5703125" customWidth="1"/>
    <col min="16131" max="16131" width="8.42578125" customWidth="1"/>
    <col min="16132" max="16132" width="20.28515625" customWidth="1"/>
    <col min="16134" max="16134" width="17.5703125" customWidth="1"/>
    <col min="16135" max="16135" width="7.7109375" customWidth="1"/>
    <col min="16136" max="16136" width="8.140625" customWidth="1"/>
    <col min="16137" max="16137" width="8" customWidth="1"/>
    <col min="16138" max="16138" width="8.7109375" customWidth="1"/>
    <col min="16139" max="16139" width="7.42578125" customWidth="1"/>
    <col min="16140" max="16140" width="8.7109375" customWidth="1"/>
  </cols>
  <sheetData>
    <row r="1" spans="1:31" ht="30" customHeight="1" thickTop="1" thickBot="1">
      <c r="A1" s="813" t="s">
        <v>41</v>
      </c>
      <c r="B1" s="813"/>
      <c r="C1" s="813"/>
      <c r="D1" s="813"/>
      <c r="E1" s="813"/>
      <c r="F1" s="813"/>
      <c r="G1" s="813"/>
      <c r="H1" s="813"/>
      <c r="I1" s="813"/>
      <c r="J1" s="813"/>
      <c r="K1" s="813"/>
      <c r="L1" s="813"/>
      <c r="M1" s="592"/>
      <c r="O1" s="609"/>
      <c r="P1" s="609"/>
      <c r="Q1" s="609"/>
      <c r="R1" s="609"/>
      <c r="S1" s="16"/>
      <c r="T1" s="16"/>
      <c r="U1" s="16"/>
    </row>
    <row r="2" spans="1:31" ht="30" customHeight="1" thickTop="1" thickBot="1">
      <c r="A2" s="814" t="s">
        <v>143</v>
      </c>
      <c r="B2" s="814"/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592"/>
      <c r="O2" s="609"/>
      <c r="P2" s="609"/>
      <c r="Q2" s="609"/>
      <c r="R2" s="609"/>
      <c r="S2" s="16"/>
      <c r="T2" s="16"/>
      <c r="U2" s="16"/>
    </row>
    <row r="3" spans="1:31" ht="18.75" customHeight="1" thickTop="1" thickBot="1">
      <c r="A3" s="404" t="s">
        <v>673</v>
      </c>
      <c r="B3" s="404"/>
      <c r="C3" s="404"/>
      <c r="D3" s="405"/>
      <c r="E3" s="405"/>
      <c r="F3" s="406"/>
      <c r="G3" s="406"/>
      <c r="H3" s="406"/>
      <c r="I3" s="406"/>
      <c r="J3" s="406"/>
      <c r="K3" s="406"/>
      <c r="L3" s="405" t="s">
        <v>239</v>
      </c>
      <c r="M3" s="592"/>
      <c r="O3" s="609"/>
      <c r="P3" s="609"/>
      <c r="Q3" s="609"/>
      <c r="R3" s="609"/>
      <c r="S3" s="16"/>
      <c r="T3" s="16"/>
      <c r="U3" s="16"/>
    </row>
    <row r="4" spans="1:31" ht="18" customHeight="1" thickTop="1" thickBot="1">
      <c r="A4" s="289" t="s">
        <v>111</v>
      </c>
      <c r="B4" s="289"/>
      <c r="C4" s="289"/>
      <c r="D4" s="610"/>
      <c r="E4" s="610"/>
      <c r="F4" s="815"/>
      <c r="G4" s="815"/>
      <c r="H4" s="815"/>
      <c r="I4" s="815"/>
      <c r="J4" s="815"/>
      <c r="K4" s="815"/>
      <c r="L4" s="115" t="s">
        <v>220</v>
      </c>
      <c r="M4" s="592"/>
      <c r="N4" s="51"/>
      <c r="O4" s="609"/>
      <c r="P4" s="609"/>
      <c r="Q4" s="609"/>
      <c r="R4" s="609"/>
      <c r="S4" s="441"/>
      <c r="T4" s="441"/>
      <c r="U4" s="441"/>
      <c r="V4" s="51"/>
    </row>
    <row r="5" spans="1:31" ht="18" customHeight="1" thickTop="1" thickBot="1">
      <c r="A5" s="289"/>
      <c r="B5" s="482">
        <v>2018</v>
      </c>
      <c r="C5" s="482">
        <v>2017</v>
      </c>
      <c r="D5" s="482">
        <v>2016</v>
      </c>
      <c r="E5" s="482">
        <v>2015</v>
      </c>
      <c r="F5" s="482"/>
      <c r="G5" s="482"/>
      <c r="H5" s="482"/>
      <c r="I5" s="482"/>
      <c r="J5" s="482"/>
      <c r="K5" s="482"/>
      <c r="L5" s="489"/>
      <c r="M5" s="611"/>
      <c r="N5" s="51"/>
      <c r="O5" s="441"/>
      <c r="P5" s="441"/>
      <c r="Q5" s="441"/>
      <c r="R5" s="441"/>
      <c r="S5" s="441"/>
      <c r="T5" s="441"/>
      <c r="U5" s="441"/>
      <c r="V5" s="51"/>
      <c r="W5" s="51"/>
      <c r="X5" s="51"/>
      <c r="Y5" s="51"/>
      <c r="Z5" s="51"/>
      <c r="AA5" s="51"/>
      <c r="AB5" s="51"/>
    </row>
    <row r="6" spans="1:31" ht="24.95" customHeight="1" thickTop="1" thickBot="1">
      <c r="A6" s="512" t="s">
        <v>20</v>
      </c>
      <c r="B6" s="612">
        <v>529840</v>
      </c>
      <c r="C6" s="612">
        <v>570459</v>
      </c>
      <c r="D6" s="612">
        <v>556615</v>
      </c>
      <c r="E6" s="612">
        <v>515221</v>
      </c>
      <c r="F6" s="807"/>
      <c r="G6" s="807"/>
      <c r="H6" s="807"/>
      <c r="I6" s="807"/>
      <c r="J6" s="807"/>
      <c r="K6" s="807"/>
      <c r="L6" s="489" t="s">
        <v>21</v>
      </c>
      <c r="M6" s="613"/>
      <c r="N6" s="38"/>
      <c r="O6" s="441"/>
      <c r="P6" s="434">
        <v>2009</v>
      </c>
      <c r="Q6" s="434">
        <v>2010</v>
      </c>
      <c r="R6" s="434">
        <v>2011</v>
      </c>
      <c r="S6" s="434">
        <v>2012</v>
      </c>
      <c r="T6" s="434">
        <v>2013</v>
      </c>
      <c r="U6" s="434">
        <v>2014</v>
      </c>
      <c r="V6" s="434">
        <v>2015</v>
      </c>
      <c r="W6" s="434">
        <v>2016</v>
      </c>
      <c r="X6" s="434">
        <v>2017</v>
      </c>
      <c r="Y6" s="434">
        <v>2018</v>
      </c>
      <c r="Z6" s="434">
        <v>2019</v>
      </c>
      <c r="AA6" s="51"/>
      <c r="AB6" s="51"/>
      <c r="AC6" s="50"/>
      <c r="AD6" s="50"/>
      <c r="AE6" s="50"/>
    </row>
    <row r="7" spans="1:31" ht="12" customHeight="1" thickTop="1" thickBot="1">
      <c r="A7" s="518"/>
      <c r="B7" s="612"/>
      <c r="C7" s="614"/>
      <c r="D7" s="289"/>
      <c r="E7" s="612"/>
      <c r="F7" s="807"/>
      <c r="G7" s="807"/>
      <c r="H7" s="807"/>
      <c r="I7" s="807"/>
      <c r="J7" s="807"/>
      <c r="K7" s="807"/>
      <c r="L7" s="489"/>
      <c r="M7" s="613"/>
      <c r="N7" s="51">
        <f>R7/R12*100</f>
        <v>2.8876244665718351</v>
      </c>
      <c r="O7" s="77" t="s">
        <v>20</v>
      </c>
      <c r="P7" s="327">
        <v>387</v>
      </c>
      <c r="Q7" s="327">
        <v>415</v>
      </c>
      <c r="R7" s="327">
        <v>406</v>
      </c>
      <c r="S7" s="327">
        <v>422</v>
      </c>
      <c r="T7" s="327">
        <v>454</v>
      </c>
      <c r="U7" s="327">
        <v>468</v>
      </c>
      <c r="V7" s="327">
        <v>515</v>
      </c>
      <c r="W7" s="327">
        <v>557</v>
      </c>
      <c r="X7" s="79">
        <v>570</v>
      </c>
      <c r="Y7" s="449">
        <v>530</v>
      </c>
      <c r="Z7" s="449">
        <v>523</v>
      </c>
      <c r="AA7" s="51"/>
      <c r="AB7" s="51"/>
      <c r="AC7" s="50"/>
      <c r="AD7" s="50"/>
      <c r="AE7" s="50"/>
    </row>
    <row r="8" spans="1:31" ht="24.95" customHeight="1" thickTop="1" thickBot="1">
      <c r="A8" s="518" t="s">
        <v>22</v>
      </c>
      <c r="B8" s="612">
        <v>8732043</v>
      </c>
      <c r="C8" s="612">
        <v>8328080</v>
      </c>
      <c r="D8" s="612">
        <v>7475201</v>
      </c>
      <c r="E8" s="612">
        <v>6744868</v>
      </c>
      <c r="F8" s="807"/>
      <c r="G8" s="807"/>
      <c r="H8" s="807"/>
      <c r="I8" s="807"/>
      <c r="J8" s="807"/>
      <c r="K8" s="807"/>
      <c r="L8" s="489" t="s">
        <v>42</v>
      </c>
      <c r="M8" s="613"/>
      <c r="N8" s="38"/>
      <c r="O8" s="77" t="s">
        <v>22</v>
      </c>
      <c r="P8" s="327">
        <v>4891</v>
      </c>
      <c r="Q8" s="327">
        <v>5040</v>
      </c>
      <c r="R8" s="327">
        <v>5101</v>
      </c>
      <c r="S8" s="327">
        <v>5506</v>
      </c>
      <c r="T8" s="327">
        <v>6813</v>
      </c>
      <c r="U8" s="327">
        <v>7198</v>
      </c>
      <c r="V8" s="327">
        <v>6745</v>
      </c>
      <c r="W8" s="327">
        <v>7475</v>
      </c>
      <c r="X8" s="79">
        <v>9109</v>
      </c>
      <c r="Y8" s="327">
        <v>8732</v>
      </c>
      <c r="Z8" s="327">
        <v>8138</v>
      </c>
      <c r="AA8" s="50"/>
      <c r="AB8" s="50"/>
      <c r="AC8" s="50"/>
      <c r="AD8" s="50"/>
      <c r="AE8" s="50"/>
    </row>
    <row r="9" spans="1:31" ht="24.95" customHeight="1" thickTop="1" thickBot="1">
      <c r="A9" s="518" t="s">
        <v>43</v>
      </c>
      <c r="B9" s="612">
        <v>750</v>
      </c>
      <c r="C9" s="612">
        <v>306</v>
      </c>
      <c r="D9" s="612">
        <v>651</v>
      </c>
      <c r="E9" s="612">
        <v>254672</v>
      </c>
      <c r="F9" s="807"/>
      <c r="G9" s="807"/>
      <c r="H9" s="807"/>
      <c r="I9" s="807"/>
      <c r="J9" s="807"/>
      <c r="K9" s="807"/>
      <c r="L9" s="489" t="s">
        <v>44</v>
      </c>
      <c r="M9" s="812"/>
      <c r="N9" s="38"/>
      <c r="O9" s="77" t="s">
        <v>674</v>
      </c>
      <c r="P9" s="327">
        <v>3653</v>
      </c>
      <c r="Q9" s="327">
        <v>3784</v>
      </c>
      <c r="R9" s="327">
        <v>3955</v>
      </c>
      <c r="S9" s="327">
        <v>4492</v>
      </c>
      <c r="T9" s="327">
        <v>6770</v>
      </c>
      <c r="U9" s="327">
        <v>5604</v>
      </c>
      <c r="V9" s="327">
        <v>7794</v>
      </c>
      <c r="W9" s="327">
        <v>8269</v>
      </c>
      <c r="X9" s="79">
        <v>7390</v>
      </c>
      <c r="Y9" s="327">
        <v>6827</v>
      </c>
      <c r="Z9" s="327">
        <v>7173</v>
      </c>
      <c r="AA9" s="50"/>
      <c r="AB9" s="50"/>
      <c r="AC9" s="50"/>
      <c r="AD9" s="50"/>
      <c r="AE9" s="50"/>
    </row>
    <row r="10" spans="1:31" ht="24.95" customHeight="1" thickTop="1" thickBot="1">
      <c r="A10" s="518" t="s">
        <v>25</v>
      </c>
      <c r="B10" s="612">
        <v>6826690</v>
      </c>
      <c r="C10" s="612">
        <v>7390485</v>
      </c>
      <c r="D10" s="612">
        <v>8269313</v>
      </c>
      <c r="E10" s="612">
        <v>7793723</v>
      </c>
      <c r="F10" s="807"/>
      <c r="G10" s="807"/>
      <c r="H10" s="807"/>
      <c r="I10" s="807"/>
      <c r="J10" s="807"/>
      <c r="K10" s="807"/>
      <c r="L10" s="489" t="s">
        <v>45</v>
      </c>
      <c r="M10" s="812"/>
      <c r="N10" s="38"/>
      <c r="O10" s="77" t="s">
        <v>675</v>
      </c>
      <c r="P10" s="327">
        <v>4040</v>
      </c>
      <c r="Q10" s="327">
        <v>4280</v>
      </c>
      <c r="R10" s="327">
        <v>4221</v>
      </c>
      <c r="S10" s="327">
        <v>4054</v>
      </c>
      <c r="T10" s="327">
        <v>3992</v>
      </c>
      <c r="U10" s="327">
        <v>3867</v>
      </c>
      <c r="V10" s="327">
        <v>2783</v>
      </c>
      <c r="W10" s="327">
        <v>3241</v>
      </c>
      <c r="X10" s="79">
        <v>3341</v>
      </c>
      <c r="Y10" s="327">
        <v>2933</v>
      </c>
      <c r="Z10" s="327">
        <v>2915</v>
      </c>
      <c r="AA10" s="50"/>
      <c r="AB10" s="50"/>
      <c r="AC10" s="50"/>
      <c r="AD10" s="50"/>
      <c r="AE10" s="50"/>
    </row>
    <row r="11" spans="1:31" ht="24.95" customHeight="1" thickTop="1" thickBot="1">
      <c r="A11" s="512" t="s">
        <v>46</v>
      </c>
      <c r="B11" s="612">
        <v>2933328</v>
      </c>
      <c r="C11" s="612">
        <v>3341256</v>
      </c>
      <c r="D11" s="612">
        <v>3240545</v>
      </c>
      <c r="E11" s="612">
        <v>2783358</v>
      </c>
      <c r="F11" s="807"/>
      <c r="G11" s="807"/>
      <c r="H11" s="807"/>
      <c r="I11" s="807"/>
      <c r="J11" s="807"/>
      <c r="K11" s="807"/>
      <c r="L11" s="489" t="s">
        <v>47</v>
      </c>
      <c r="M11" s="613"/>
      <c r="N11" s="51"/>
      <c r="O11" s="77" t="s">
        <v>676</v>
      </c>
      <c r="P11" s="327">
        <v>273</v>
      </c>
      <c r="Q11" s="327">
        <v>731</v>
      </c>
      <c r="R11" s="327">
        <v>377</v>
      </c>
      <c r="S11" s="327">
        <v>371</v>
      </c>
      <c r="T11" s="327">
        <v>415</v>
      </c>
      <c r="U11" s="327">
        <v>441</v>
      </c>
      <c r="V11" s="327">
        <v>579</v>
      </c>
      <c r="W11" s="327">
        <v>327</v>
      </c>
      <c r="X11" s="731">
        <v>479</v>
      </c>
      <c r="Y11" s="327">
        <v>711</v>
      </c>
      <c r="Z11" s="327">
        <v>580</v>
      </c>
      <c r="AA11" s="50"/>
      <c r="AB11" s="50"/>
      <c r="AC11" s="50"/>
      <c r="AD11" s="50"/>
      <c r="AE11" s="50"/>
    </row>
    <row r="12" spans="1:31" ht="24.95" customHeight="1" thickTop="1" thickBot="1">
      <c r="A12" s="512" t="s">
        <v>48</v>
      </c>
      <c r="B12" s="612">
        <v>68004</v>
      </c>
      <c r="C12" s="612">
        <v>63560</v>
      </c>
      <c r="D12" s="612">
        <v>103808</v>
      </c>
      <c r="E12" s="612">
        <v>41548</v>
      </c>
      <c r="F12" s="807"/>
      <c r="G12" s="807"/>
      <c r="H12" s="807"/>
      <c r="I12" s="807"/>
      <c r="J12" s="807"/>
      <c r="K12" s="807"/>
      <c r="L12" s="489" t="s">
        <v>49</v>
      </c>
      <c r="M12" s="592"/>
      <c r="N12" s="51"/>
      <c r="O12" s="77"/>
      <c r="P12" s="327">
        <f t="shared" ref="P12:U12" si="0">SUM(P7:P11)</f>
        <v>13244</v>
      </c>
      <c r="Q12" s="327">
        <f t="shared" si="0"/>
        <v>14250</v>
      </c>
      <c r="R12" s="327">
        <f t="shared" si="0"/>
        <v>14060</v>
      </c>
      <c r="S12" s="327">
        <f t="shared" si="0"/>
        <v>14845</v>
      </c>
      <c r="T12" s="327">
        <f t="shared" si="0"/>
        <v>18444</v>
      </c>
      <c r="U12" s="327">
        <f t="shared" si="0"/>
        <v>17578</v>
      </c>
      <c r="V12" s="327">
        <f>SUM(V7:V11)</f>
        <v>18416</v>
      </c>
      <c r="W12" s="327">
        <f>SUM(W7:W11)</f>
        <v>19869</v>
      </c>
      <c r="X12" s="79">
        <f>SUM(X7:X11)</f>
        <v>20889</v>
      </c>
      <c r="Y12" s="731">
        <f>SUM(Y7:Y11)</f>
        <v>19733</v>
      </c>
      <c r="Z12" s="327">
        <f>SUM(Z7:Z11)</f>
        <v>19329</v>
      </c>
      <c r="AA12" s="50"/>
      <c r="AB12" s="50"/>
      <c r="AC12" s="50"/>
      <c r="AD12" s="50"/>
      <c r="AE12" s="50"/>
    </row>
    <row r="13" spans="1:31" ht="24.95" customHeight="1" thickTop="1" thickBot="1">
      <c r="A13" s="518" t="s">
        <v>31</v>
      </c>
      <c r="B13" s="612">
        <v>93000</v>
      </c>
      <c r="C13" s="612">
        <v>177300</v>
      </c>
      <c r="D13" s="612">
        <v>89300</v>
      </c>
      <c r="E13" s="612">
        <v>155300</v>
      </c>
      <c r="F13" s="596"/>
      <c r="G13" s="596"/>
      <c r="H13" s="596"/>
      <c r="I13" s="596"/>
      <c r="J13" s="596"/>
      <c r="K13" s="596"/>
      <c r="L13" s="489" t="s">
        <v>32</v>
      </c>
      <c r="M13" s="613"/>
      <c r="N13" s="51"/>
      <c r="O13" s="77"/>
      <c r="P13" s="77"/>
      <c r="Q13" s="77"/>
      <c r="R13" s="77"/>
      <c r="S13" s="77"/>
      <c r="T13" s="77"/>
      <c r="U13" s="77"/>
      <c r="V13" s="50"/>
      <c r="W13" s="50"/>
      <c r="X13" s="50"/>
      <c r="Y13" s="51"/>
      <c r="Z13" s="51"/>
      <c r="AA13" s="51"/>
      <c r="AB13" s="51"/>
      <c r="AC13" s="50"/>
      <c r="AD13" s="50"/>
      <c r="AE13" s="50"/>
    </row>
    <row r="14" spans="1:31" ht="24.95" customHeight="1" thickTop="1" thickBot="1">
      <c r="A14" s="512" t="s">
        <v>33</v>
      </c>
      <c r="B14" s="612">
        <v>111259</v>
      </c>
      <c r="C14" s="612">
        <v>77902</v>
      </c>
      <c r="D14" s="612">
        <v>67148</v>
      </c>
      <c r="E14" s="612">
        <v>74259</v>
      </c>
      <c r="F14" s="596"/>
      <c r="G14" s="596"/>
      <c r="H14" s="596"/>
      <c r="I14" s="596"/>
      <c r="J14" s="596"/>
      <c r="K14" s="596"/>
      <c r="L14" s="489" t="s">
        <v>34</v>
      </c>
      <c r="M14" s="611"/>
      <c r="N14" s="38"/>
      <c r="O14" s="441"/>
      <c r="P14" s="434">
        <v>2013</v>
      </c>
      <c r="Q14" s="434">
        <v>2012</v>
      </c>
      <c r="R14" s="434">
        <v>2011</v>
      </c>
      <c r="S14" s="434">
        <v>2010</v>
      </c>
      <c r="T14" s="434">
        <v>2009</v>
      </c>
      <c r="U14" s="441"/>
      <c r="V14" s="51"/>
      <c r="W14" s="492"/>
      <c r="X14" s="51"/>
      <c r="Y14" s="51"/>
      <c r="Z14" s="51"/>
      <c r="AA14" s="51"/>
      <c r="AB14" s="51"/>
      <c r="AC14" s="50"/>
      <c r="AD14" s="50"/>
      <c r="AE14" s="50"/>
    </row>
    <row r="15" spans="1:31" ht="24.95" customHeight="1" thickTop="1" thickBot="1">
      <c r="A15" s="518" t="s">
        <v>35</v>
      </c>
      <c r="B15" s="612">
        <v>38036</v>
      </c>
      <c r="C15" s="612">
        <v>38729</v>
      </c>
      <c r="D15" s="612">
        <v>43001</v>
      </c>
      <c r="E15" s="612">
        <v>31277</v>
      </c>
      <c r="F15" s="596"/>
      <c r="G15" s="596"/>
      <c r="H15" s="596"/>
      <c r="I15" s="596"/>
      <c r="J15" s="596"/>
      <c r="K15" s="596"/>
      <c r="L15" s="489" t="s">
        <v>36</v>
      </c>
      <c r="M15" s="592"/>
      <c r="N15" s="51"/>
      <c r="O15" s="441" t="s">
        <v>20</v>
      </c>
      <c r="P15" s="449">
        <v>454007</v>
      </c>
      <c r="Q15" s="449">
        <v>421822</v>
      </c>
      <c r="R15" s="449">
        <v>405811</v>
      </c>
      <c r="S15" s="449">
        <v>414734</v>
      </c>
      <c r="T15" s="449">
        <v>386981</v>
      </c>
      <c r="U15" s="441"/>
      <c r="V15" s="51"/>
      <c r="W15" s="51"/>
      <c r="X15" s="51"/>
      <c r="Y15" s="51"/>
      <c r="Z15" s="51"/>
      <c r="AA15" s="51"/>
      <c r="AB15" s="51"/>
    </row>
    <row r="16" spans="1:31" ht="24.95" customHeight="1" thickTop="1" thickBot="1">
      <c r="A16" s="512" t="s">
        <v>50</v>
      </c>
      <c r="B16" s="612">
        <v>103331</v>
      </c>
      <c r="C16" s="612">
        <v>71052</v>
      </c>
      <c r="D16" s="612">
        <v>0</v>
      </c>
      <c r="E16" s="612">
        <v>0</v>
      </c>
      <c r="F16" s="596"/>
      <c r="G16" s="596"/>
      <c r="H16" s="596"/>
      <c r="I16" s="596"/>
      <c r="J16" s="596"/>
      <c r="K16" s="596"/>
      <c r="L16" s="489" t="s">
        <v>37</v>
      </c>
      <c r="M16" s="592"/>
      <c r="N16" s="51"/>
      <c r="O16" s="441" t="s">
        <v>22</v>
      </c>
      <c r="P16" s="449">
        <v>6813428</v>
      </c>
      <c r="Q16" s="449">
        <v>5506010</v>
      </c>
      <c r="R16" s="449">
        <v>5101188</v>
      </c>
      <c r="S16" s="449">
        <v>5039831</v>
      </c>
      <c r="T16" s="449">
        <v>4891004</v>
      </c>
      <c r="U16" s="441"/>
      <c r="V16" s="51"/>
      <c r="W16" s="51"/>
      <c r="X16" s="51"/>
      <c r="Y16" s="51"/>
      <c r="Z16" s="51"/>
      <c r="AA16" s="51"/>
      <c r="AB16" s="51"/>
    </row>
    <row r="17" spans="1:28" ht="24.95" customHeight="1" thickTop="1" thickBot="1">
      <c r="A17" s="518" t="s">
        <v>243</v>
      </c>
      <c r="B17" s="612">
        <v>0</v>
      </c>
      <c r="C17" s="612">
        <v>9950</v>
      </c>
      <c r="D17" s="612">
        <v>0</v>
      </c>
      <c r="E17" s="612">
        <v>0</v>
      </c>
      <c r="F17" s="596"/>
      <c r="G17" s="596"/>
      <c r="H17" s="596"/>
      <c r="I17" s="596"/>
      <c r="J17" s="596"/>
      <c r="K17" s="596"/>
      <c r="L17" s="489" t="s">
        <v>3</v>
      </c>
      <c r="M17" s="592"/>
      <c r="N17" s="51"/>
      <c r="O17" s="441" t="s">
        <v>674</v>
      </c>
      <c r="P17" s="449">
        <v>6770359</v>
      </c>
      <c r="Q17" s="449">
        <v>4492131</v>
      </c>
      <c r="R17" s="449">
        <v>3954883</v>
      </c>
      <c r="S17" s="449">
        <v>3784536</v>
      </c>
      <c r="T17" s="449">
        <v>3653433</v>
      </c>
      <c r="U17" s="441"/>
      <c r="V17" s="51"/>
      <c r="W17" s="51"/>
      <c r="X17" s="51"/>
      <c r="Y17" s="51"/>
      <c r="Z17" s="51"/>
      <c r="AA17" s="51"/>
      <c r="AB17" s="51"/>
    </row>
    <row r="18" spans="1:28" ht="24.95" customHeight="1" thickTop="1" thickBot="1">
      <c r="A18" s="518" t="s">
        <v>131</v>
      </c>
      <c r="B18" s="612">
        <v>0</v>
      </c>
      <c r="C18" s="612">
        <v>2150</v>
      </c>
      <c r="D18" s="612">
        <v>2627</v>
      </c>
      <c r="E18" s="612">
        <v>3202</v>
      </c>
      <c r="F18" s="596"/>
      <c r="G18" s="596"/>
      <c r="H18" s="596"/>
      <c r="I18" s="596"/>
      <c r="J18" s="596"/>
      <c r="K18" s="596"/>
      <c r="L18" s="489" t="s">
        <v>129</v>
      </c>
      <c r="M18" s="592"/>
      <c r="N18" s="51"/>
      <c r="O18" s="51" t="s">
        <v>675</v>
      </c>
      <c r="P18" s="536">
        <v>3991569</v>
      </c>
      <c r="Q18" s="536">
        <v>4053580</v>
      </c>
      <c r="R18" s="536">
        <v>4221255</v>
      </c>
      <c r="S18" s="536">
        <v>4279506</v>
      </c>
      <c r="T18" s="536">
        <v>4039785</v>
      </c>
      <c r="U18" s="51"/>
      <c r="V18" s="51"/>
      <c r="W18" s="51"/>
      <c r="X18" s="51"/>
      <c r="Y18" s="51"/>
      <c r="Z18" s="51"/>
      <c r="AA18" s="51"/>
      <c r="AB18" s="51"/>
    </row>
    <row r="19" spans="1:28" ht="24.95" customHeight="1" thickTop="1" thickBot="1">
      <c r="A19" s="518" t="s">
        <v>132</v>
      </c>
      <c r="B19" s="612"/>
      <c r="C19" s="612">
        <v>613</v>
      </c>
      <c r="D19" s="612">
        <v>653</v>
      </c>
      <c r="E19" s="612">
        <v>1071</v>
      </c>
      <c r="F19" s="596"/>
      <c r="G19" s="596"/>
      <c r="H19" s="596"/>
      <c r="I19" s="596"/>
      <c r="J19" s="596"/>
      <c r="K19" s="596"/>
      <c r="L19" s="489" t="s">
        <v>130</v>
      </c>
      <c r="M19" s="592"/>
      <c r="N19" s="51"/>
      <c r="O19" s="51" t="s">
        <v>676</v>
      </c>
      <c r="P19" s="536">
        <v>414404</v>
      </c>
      <c r="Q19" s="536">
        <v>371166</v>
      </c>
      <c r="R19" s="536">
        <v>377284</v>
      </c>
      <c r="S19" s="536">
        <v>731528</v>
      </c>
      <c r="T19" s="536">
        <v>273128</v>
      </c>
      <c r="U19" s="51"/>
      <c r="V19" s="51"/>
      <c r="W19" s="51"/>
      <c r="X19" s="51"/>
      <c r="Y19" s="51"/>
      <c r="Z19" s="51"/>
      <c r="AA19" s="51"/>
      <c r="AB19" s="51"/>
    </row>
    <row r="20" spans="1:28" ht="24.95" customHeight="1" thickTop="1" thickBot="1">
      <c r="A20" s="512" t="s">
        <v>436</v>
      </c>
      <c r="B20" s="612">
        <v>110122</v>
      </c>
      <c r="C20" s="612">
        <v>26966</v>
      </c>
      <c r="D20" s="612">
        <v>20023</v>
      </c>
      <c r="E20" s="612">
        <v>17807</v>
      </c>
      <c r="F20" s="596"/>
      <c r="G20" s="596"/>
      <c r="H20" s="596"/>
      <c r="I20" s="596"/>
      <c r="J20" s="596"/>
      <c r="K20" s="596"/>
      <c r="L20" s="489" t="s">
        <v>677</v>
      </c>
      <c r="M20" s="592"/>
      <c r="N20" s="51"/>
      <c r="O20" s="51"/>
      <c r="P20" s="536">
        <f>SUM(P15:P19)</f>
        <v>18443767</v>
      </c>
      <c r="Q20" s="536">
        <f>SUM(Q15:Q19)</f>
        <v>14844709</v>
      </c>
      <c r="R20" s="536">
        <f>SUM(R15:R19)</f>
        <v>14060421</v>
      </c>
      <c r="S20" s="536">
        <f>SUM(S15:S19)</f>
        <v>14250135</v>
      </c>
      <c r="T20" s="536">
        <f>SUM(T15:T19)</f>
        <v>13244331</v>
      </c>
      <c r="U20" s="51"/>
      <c r="V20" s="51"/>
      <c r="W20" s="51"/>
      <c r="X20" s="51"/>
      <c r="Y20" s="51"/>
      <c r="Z20" s="51"/>
      <c r="AA20" s="51"/>
      <c r="AB20" s="51"/>
    </row>
    <row r="21" spans="1:28" ht="24.95" customHeight="1" thickTop="1" thickBot="1">
      <c r="A21" s="512" t="s">
        <v>441</v>
      </c>
      <c r="B21" s="612">
        <v>187449</v>
      </c>
      <c r="C21" s="612"/>
      <c r="D21" s="612"/>
      <c r="E21" s="612"/>
      <c r="F21" s="596"/>
      <c r="G21" s="596"/>
      <c r="H21" s="596"/>
      <c r="I21" s="596"/>
      <c r="J21" s="596"/>
      <c r="K21" s="596"/>
      <c r="L21" s="489" t="s">
        <v>271</v>
      </c>
      <c r="M21" s="592"/>
      <c r="N21" s="51"/>
      <c r="O21" s="51"/>
      <c r="P21" s="536"/>
      <c r="Q21" s="536"/>
      <c r="R21" s="536"/>
      <c r="S21" s="536"/>
      <c r="T21" s="536"/>
      <c r="U21" s="51"/>
      <c r="V21" s="51"/>
      <c r="W21" s="51"/>
      <c r="X21" s="51"/>
      <c r="Y21" s="51"/>
      <c r="Z21" s="51"/>
      <c r="AA21" s="51"/>
      <c r="AB21" s="51"/>
    </row>
    <row r="22" spans="1:28" ht="30" customHeight="1" thickTop="1" thickBot="1">
      <c r="A22" s="601" t="s">
        <v>12</v>
      </c>
      <c r="B22" s="615">
        <f>SUM(B6:B21)</f>
        <v>19733852</v>
      </c>
      <c r="C22" s="615">
        <f>SUM(C6:C20)</f>
        <v>20098808</v>
      </c>
      <c r="D22" s="615">
        <f>SUM(D8:D20)</f>
        <v>19312270</v>
      </c>
      <c r="E22" s="615">
        <f>SUM(E6:E20)</f>
        <v>18416306</v>
      </c>
      <c r="F22" s="808"/>
      <c r="G22" s="808"/>
      <c r="H22" s="808"/>
      <c r="I22" s="808"/>
      <c r="J22" s="808"/>
      <c r="K22" s="808"/>
      <c r="L22" s="616" t="s">
        <v>179</v>
      </c>
      <c r="M22" s="592"/>
      <c r="N22" s="51"/>
      <c r="O22" s="51"/>
      <c r="P22" s="51"/>
      <c r="Q22" s="62"/>
      <c r="R22" s="51"/>
      <c r="S22" s="51"/>
      <c r="T22" s="51"/>
      <c r="U22" s="51"/>
      <c r="V22" s="51"/>
    </row>
    <row r="23" spans="1:28" ht="16.5" thickTop="1">
      <c r="A23" s="109" t="s">
        <v>95</v>
      </c>
      <c r="B23" s="109"/>
      <c r="C23" s="109"/>
      <c r="D23" s="74"/>
      <c r="E23" s="617"/>
      <c r="F23" s="68"/>
      <c r="G23" s="68"/>
      <c r="H23" s="68"/>
      <c r="I23" s="68"/>
      <c r="J23" s="68"/>
      <c r="K23" s="68"/>
      <c r="L23" s="618" t="s">
        <v>678</v>
      </c>
      <c r="N23" s="51"/>
      <c r="O23" s="51"/>
      <c r="P23" s="51"/>
      <c r="Q23" s="62"/>
      <c r="R23" s="51"/>
      <c r="S23" s="51"/>
      <c r="T23" s="51"/>
      <c r="U23" s="51"/>
      <c r="V23" s="51"/>
    </row>
    <row r="24" spans="1:28" ht="15.75">
      <c r="N24" s="51"/>
      <c r="O24" s="51"/>
      <c r="P24" s="51"/>
      <c r="Q24" s="62"/>
      <c r="R24" s="51"/>
      <c r="S24" s="51"/>
      <c r="T24" s="51"/>
      <c r="U24" s="51"/>
      <c r="V24" s="51"/>
    </row>
    <row r="25" spans="1:28">
      <c r="A25" s="16"/>
      <c r="B25" s="16"/>
      <c r="C25" s="16"/>
      <c r="N25" s="51"/>
      <c r="O25" s="51"/>
      <c r="P25" s="55">
        <v>2014</v>
      </c>
      <c r="Q25" s="619">
        <v>2013</v>
      </c>
      <c r="R25" s="55">
        <v>2012</v>
      </c>
      <c r="S25" s="55">
        <v>2011</v>
      </c>
      <c r="T25" s="55">
        <v>2010</v>
      </c>
      <c r="U25" s="51"/>
      <c r="V25" s="51"/>
    </row>
    <row r="26" spans="1:28">
      <c r="N26" s="51"/>
      <c r="O26" s="441" t="s">
        <v>20</v>
      </c>
      <c r="P26" s="449">
        <v>468</v>
      </c>
      <c r="Q26" s="449">
        <v>454</v>
      </c>
      <c r="R26" s="449">
        <v>422</v>
      </c>
      <c r="S26" s="449">
        <v>406</v>
      </c>
      <c r="T26" s="449">
        <v>415</v>
      </c>
      <c r="U26" s="51"/>
      <c r="V26" s="51"/>
    </row>
    <row r="27" spans="1:28">
      <c r="N27" s="51"/>
      <c r="O27" s="441" t="s">
        <v>22</v>
      </c>
      <c r="P27" s="449">
        <v>7198</v>
      </c>
      <c r="Q27" s="449">
        <v>6813</v>
      </c>
      <c r="R27" s="449">
        <v>5506</v>
      </c>
      <c r="S27" s="449">
        <v>5101</v>
      </c>
      <c r="T27" s="449">
        <v>5040</v>
      </c>
      <c r="U27" s="51"/>
      <c r="V27" s="51"/>
    </row>
    <row r="28" spans="1:28">
      <c r="N28" s="51"/>
      <c r="O28" s="441" t="s">
        <v>674</v>
      </c>
      <c r="P28" s="449">
        <v>5604</v>
      </c>
      <c r="Q28" s="449">
        <v>6770</v>
      </c>
      <c r="R28" s="449">
        <v>4492</v>
      </c>
      <c r="S28" s="449">
        <v>3955</v>
      </c>
      <c r="T28" s="449">
        <v>3784</v>
      </c>
      <c r="U28" s="51"/>
      <c r="V28" s="51"/>
    </row>
    <row r="29" spans="1:28">
      <c r="N29" s="51"/>
      <c r="O29" s="441" t="s">
        <v>675</v>
      </c>
      <c r="P29" s="449">
        <v>3867</v>
      </c>
      <c r="Q29" s="449">
        <v>3992</v>
      </c>
      <c r="R29" s="449">
        <v>4054</v>
      </c>
      <c r="S29" s="449">
        <v>4221</v>
      </c>
      <c r="T29" s="449">
        <v>4280</v>
      </c>
      <c r="U29" s="51"/>
      <c r="V29" s="51"/>
    </row>
    <row r="30" spans="1:28">
      <c r="N30" s="51"/>
      <c r="O30" s="441" t="s">
        <v>676</v>
      </c>
      <c r="P30" s="449">
        <v>441</v>
      </c>
      <c r="Q30" s="449">
        <v>415</v>
      </c>
      <c r="R30" s="449">
        <v>371</v>
      </c>
      <c r="S30" s="449">
        <v>377</v>
      </c>
      <c r="T30" s="449">
        <v>731</v>
      </c>
      <c r="U30" s="51"/>
      <c r="V30" s="51"/>
    </row>
    <row r="31" spans="1:28">
      <c r="N31" s="51"/>
      <c r="O31" s="51"/>
      <c r="P31" s="536">
        <f>SUM(P26:P30)</f>
        <v>17578</v>
      </c>
      <c r="Q31" s="536">
        <f t="shared" ref="Q31:T31" si="1">SUM(Q26:Q30)</f>
        <v>18444</v>
      </c>
      <c r="R31" s="536">
        <f t="shared" si="1"/>
        <v>14845</v>
      </c>
      <c r="S31" s="536">
        <f t="shared" si="1"/>
        <v>14060</v>
      </c>
      <c r="T31" s="536">
        <f t="shared" si="1"/>
        <v>14250</v>
      </c>
      <c r="U31" s="51"/>
      <c r="V31" s="51"/>
    </row>
    <row r="32" spans="1:28">
      <c r="N32" s="51"/>
      <c r="O32" s="51"/>
      <c r="P32" s="492"/>
      <c r="Q32" s="51"/>
      <c r="R32" s="51"/>
      <c r="S32" s="51"/>
      <c r="T32" s="51"/>
      <c r="U32" s="51"/>
      <c r="V32" s="51"/>
    </row>
    <row r="33" spans="14:22">
      <c r="N33" s="51"/>
      <c r="O33" s="51"/>
      <c r="P33" s="51"/>
      <c r="Q33" s="51"/>
      <c r="R33" s="51"/>
      <c r="S33" s="51"/>
      <c r="T33" s="51"/>
      <c r="U33" s="51"/>
      <c r="V33" s="51"/>
    </row>
    <row r="34" spans="14:22">
      <c r="N34" s="51"/>
      <c r="O34" s="51"/>
      <c r="P34" s="51"/>
      <c r="Q34" s="51"/>
      <c r="R34" s="51"/>
      <c r="S34" s="51"/>
      <c r="T34" s="51"/>
      <c r="U34" s="51"/>
      <c r="V34" s="51"/>
    </row>
    <row r="35" spans="14:22">
      <c r="N35" s="51"/>
      <c r="O35" s="51"/>
      <c r="P35" s="51"/>
      <c r="Q35" s="51"/>
      <c r="R35" s="51"/>
      <c r="S35" s="51"/>
      <c r="T35" s="51"/>
      <c r="U35" s="51"/>
      <c r="V35" s="51"/>
    </row>
    <row r="36" spans="14:22">
      <c r="N36" s="51"/>
      <c r="O36" s="51"/>
      <c r="P36" s="51"/>
      <c r="Q36" s="51"/>
      <c r="R36" s="51"/>
      <c r="S36" s="51"/>
      <c r="T36" s="51"/>
      <c r="U36" s="51"/>
      <c r="V36" s="51"/>
    </row>
    <row r="37" spans="14:22">
      <c r="N37" s="51"/>
      <c r="O37" s="51"/>
      <c r="P37" s="51"/>
      <c r="Q37" s="51"/>
      <c r="R37" s="51"/>
      <c r="S37" s="51"/>
      <c r="T37" s="51"/>
      <c r="U37" s="51"/>
      <c r="V37" s="51"/>
    </row>
    <row r="38" spans="14:22">
      <c r="N38" s="51"/>
      <c r="O38" s="51"/>
      <c r="P38" s="51"/>
      <c r="Q38" s="51"/>
      <c r="R38" s="51"/>
      <c r="S38" s="51"/>
      <c r="T38" s="51"/>
      <c r="U38" s="51"/>
      <c r="V38" s="51"/>
    </row>
    <row r="39" spans="14:22">
      <c r="N39" s="51"/>
      <c r="O39" s="51"/>
      <c r="P39" s="51"/>
      <c r="Q39" s="51"/>
      <c r="R39" s="51"/>
      <c r="S39" s="51"/>
      <c r="T39" s="51"/>
      <c r="U39" s="51"/>
      <c r="V39" s="51"/>
    </row>
    <row r="40" spans="14:22">
      <c r="N40" s="51"/>
      <c r="O40" s="51"/>
      <c r="P40" s="51"/>
      <c r="Q40" s="51"/>
      <c r="R40" s="51"/>
      <c r="S40" s="51"/>
      <c r="T40" s="51"/>
      <c r="U40" s="51"/>
      <c r="V40" s="51"/>
    </row>
    <row r="41" spans="14:22">
      <c r="N41" s="51"/>
      <c r="O41" s="51"/>
      <c r="P41" s="51"/>
      <c r="Q41" s="51"/>
      <c r="R41" s="51"/>
      <c r="S41" s="51"/>
      <c r="T41" s="51"/>
      <c r="U41" s="51"/>
      <c r="V41" s="51"/>
    </row>
    <row r="42" spans="14:22">
      <c r="N42" s="51"/>
      <c r="O42" s="51"/>
      <c r="P42" s="51"/>
      <c r="Q42" s="51"/>
      <c r="R42" s="51"/>
      <c r="S42" s="51"/>
      <c r="T42" s="51"/>
      <c r="U42" s="51"/>
      <c r="V42" s="51"/>
    </row>
    <row r="47" spans="14:22" ht="20.25">
      <c r="O47" s="51"/>
      <c r="P47" s="62" t="s">
        <v>20</v>
      </c>
      <c r="Q47" s="620">
        <v>414734</v>
      </c>
    </row>
    <row r="48" spans="14:22" ht="20.25">
      <c r="O48" s="51"/>
      <c r="P48" s="62" t="s">
        <v>22</v>
      </c>
      <c r="Q48" s="620">
        <v>5039831</v>
      </c>
    </row>
    <row r="49" spans="1:17" ht="20.25">
      <c r="O49" s="51"/>
      <c r="P49" s="62" t="s">
        <v>25</v>
      </c>
      <c r="Q49" s="620">
        <v>3784536</v>
      </c>
    </row>
    <row r="50" spans="1:17" ht="20.25">
      <c r="O50" s="51"/>
      <c r="P50" s="62" t="s">
        <v>46</v>
      </c>
      <c r="Q50" s="620">
        <v>4279506</v>
      </c>
    </row>
    <row r="53" spans="1:17" ht="18.75">
      <c r="A53" s="806"/>
      <c r="B53" s="806"/>
      <c r="C53" s="806"/>
      <c r="D53" s="806"/>
      <c r="E53" s="806"/>
      <c r="F53" s="806"/>
      <c r="G53" s="806"/>
      <c r="H53" s="806"/>
      <c r="I53" s="806"/>
      <c r="J53" s="806"/>
      <c r="K53" s="806"/>
    </row>
    <row r="71" spans="14:17">
      <c r="N71" s="51"/>
      <c r="O71" s="55">
        <v>2014</v>
      </c>
      <c r="P71" s="55">
        <v>2015</v>
      </c>
      <c r="Q71" s="51"/>
    </row>
    <row r="72" spans="14:17">
      <c r="N72" s="51" t="s">
        <v>40</v>
      </c>
      <c r="O72" s="621">
        <v>0.03</v>
      </c>
      <c r="P72" s="621">
        <v>0.03</v>
      </c>
      <c r="Q72" s="51"/>
    </row>
    <row r="73" spans="14:17">
      <c r="N73" s="51" t="s">
        <v>22</v>
      </c>
      <c r="O73" s="621">
        <v>0.41</v>
      </c>
      <c r="P73" s="621">
        <v>0.37</v>
      </c>
      <c r="Q73" s="51"/>
    </row>
    <row r="74" spans="14:17">
      <c r="N74" s="51" t="s">
        <v>25</v>
      </c>
      <c r="O74" s="621">
        <v>0.32</v>
      </c>
      <c r="P74" s="621">
        <v>0.42</v>
      </c>
      <c r="Q74" s="51"/>
    </row>
    <row r="75" spans="14:17">
      <c r="N75" s="51" t="s">
        <v>675</v>
      </c>
      <c r="O75" s="621">
        <v>0.22</v>
      </c>
      <c r="P75" s="621">
        <v>0.15</v>
      </c>
      <c r="Q75" s="51"/>
    </row>
    <row r="76" spans="14:17">
      <c r="N76" s="51" t="s">
        <v>679</v>
      </c>
      <c r="O76" s="621">
        <v>0.02</v>
      </c>
      <c r="P76" s="621">
        <v>0.03</v>
      </c>
      <c r="Q76" s="51"/>
    </row>
    <row r="77" spans="14:17">
      <c r="N77" s="51"/>
      <c r="O77" s="51"/>
      <c r="P77" s="51"/>
      <c r="Q77" s="51"/>
    </row>
    <row r="78" spans="14:17">
      <c r="N78" s="51"/>
      <c r="O78" s="51"/>
      <c r="P78" s="51"/>
      <c r="Q78" s="51"/>
    </row>
    <row r="79" spans="14:17">
      <c r="N79" s="51"/>
      <c r="O79" s="51"/>
      <c r="P79" s="51"/>
      <c r="Q79" s="51"/>
    </row>
    <row r="80" spans="14:17">
      <c r="N80" s="51"/>
      <c r="O80" s="51"/>
      <c r="P80" s="51"/>
      <c r="Q80" s="51"/>
    </row>
    <row r="81" spans="14:17">
      <c r="N81" s="51"/>
      <c r="O81" s="51"/>
      <c r="P81" s="51"/>
      <c r="Q81" s="51"/>
    </row>
    <row r="82" spans="14:17">
      <c r="N82" s="51"/>
      <c r="O82" s="51"/>
      <c r="P82" s="51"/>
      <c r="Q82" s="51"/>
    </row>
  </sheetData>
  <mergeCells count="13">
    <mergeCell ref="F8:K8"/>
    <mergeCell ref="A1:L1"/>
    <mergeCell ref="A2:L2"/>
    <mergeCell ref="F4:K4"/>
    <mergeCell ref="F6:K6"/>
    <mergeCell ref="F7:K7"/>
    <mergeCell ref="A53:K53"/>
    <mergeCell ref="F9:K9"/>
    <mergeCell ref="M9:M10"/>
    <mergeCell ref="F10:K10"/>
    <mergeCell ref="F11:K11"/>
    <mergeCell ref="F12:K12"/>
    <mergeCell ref="F22:K22"/>
  </mergeCells>
  <printOptions horizontalCentered="1"/>
  <pageMargins left="0.70866141732283505" right="0.70866141732283505" top="1.7322834645669301" bottom="0.74803149606299202" header="0.31496062992126" footer="0.31496062992126"/>
  <pageSetup scale="36"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rowBreaks count="1" manualBreakCount="1">
    <brk id="50" max="16383" man="1"/>
  </rowBreaks>
  <colBreaks count="1" manualBreakCount="1">
    <brk id="12" max="1048575" man="1"/>
  </colBreaks>
  <drawing r:id="rId2"/>
  <legacyDrawing r:id="rId3"/>
  <legacyDrawingHF r:id="rId4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38"/>
  <sheetViews>
    <sheetView rightToLeft="1" view="pageLayout" zoomScaleNormal="115" workbookViewId="0">
      <selection sqref="A1:J68"/>
    </sheetView>
  </sheetViews>
  <sheetFormatPr defaultRowHeight="15"/>
  <cols>
    <col min="1" max="1" width="20.42578125" customWidth="1"/>
    <col min="2" max="2" width="11" customWidth="1"/>
    <col min="3" max="3" width="9" customWidth="1"/>
    <col min="4" max="4" width="9.140625" customWidth="1"/>
    <col min="5" max="5" width="7.42578125" customWidth="1"/>
    <col min="6" max="6" width="11.5703125" customWidth="1"/>
    <col min="7" max="7" width="9.28515625" customWidth="1"/>
    <col min="8" max="8" width="12.42578125" customWidth="1"/>
    <col min="9" max="9" width="12.7109375" bestFit="1" customWidth="1"/>
    <col min="10" max="10" width="25.28515625" customWidth="1"/>
    <col min="12" max="12" width="8.140625" customWidth="1"/>
    <col min="13" max="13" width="8" customWidth="1"/>
    <col min="14" max="14" width="22.5703125" bestFit="1" customWidth="1"/>
    <col min="15" max="15" width="11.140625" bestFit="1" customWidth="1"/>
    <col min="16" max="16" width="9.7109375" customWidth="1"/>
    <col min="255" max="255" width="18.7109375" customWidth="1"/>
    <col min="256" max="256" width="8.42578125" customWidth="1"/>
    <col min="257" max="257" width="7.7109375" customWidth="1"/>
    <col min="258" max="258" width="7.28515625" customWidth="1"/>
    <col min="259" max="260" width="7.42578125" customWidth="1"/>
    <col min="261" max="261" width="9.28515625" customWidth="1"/>
    <col min="262" max="262" width="10.5703125" customWidth="1"/>
    <col min="263" max="263" width="8.42578125" customWidth="1"/>
    <col min="264" max="264" width="20.28515625" customWidth="1"/>
    <col min="266" max="266" width="17.5703125" customWidth="1"/>
    <col min="267" max="267" width="7.7109375" customWidth="1"/>
    <col min="268" max="268" width="8.140625" customWidth="1"/>
    <col min="269" max="269" width="8" customWidth="1"/>
    <col min="270" max="270" width="8.7109375" customWidth="1"/>
    <col min="271" max="271" width="7.42578125" customWidth="1"/>
    <col min="272" max="272" width="8.7109375" customWidth="1"/>
    <col min="511" max="511" width="18.7109375" customWidth="1"/>
    <col min="512" max="512" width="8.42578125" customWidth="1"/>
    <col min="513" max="513" width="7.7109375" customWidth="1"/>
    <col min="514" max="514" width="7.28515625" customWidth="1"/>
    <col min="515" max="516" width="7.42578125" customWidth="1"/>
    <col min="517" max="517" width="9.28515625" customWidth="1"/>
    <col min="518" max="518" width="10.5703125" customWidth="1"/>
    <col min="519" max="519" width="8.42578125" customWidth="1"/>
    <col min="520" max="520" width="20.28515625" customWidth="1"/>
    <col min="522" max="522" width="17.5703125" customWidth="1"/>
    <col min="523" max="523" width="7.7109375" customWidth="1"/>
    <col min="524" max="524" width="8.140625" customWidth="1"/>
    <col min="525" max="525" width="8" customWidth="1"/>
    <col min="526" max="526" width="8.7109375" customWidth="1"/>
    <col min="527" max="527" width="7.42578125" customWidth="1"/>
    <col min="528" max="528" width="8.7109375" customWidth="1"/>
    <col min="767" max="767" width="18.7109375" customWidth="1"/>
    <col min="768" max="768" width="8.42578125" customWidth="1"/>
    <col min="769" max="769" width="7.7109375" customWidth="1"/>
    <col min="770" max="770" width="7.28515625" customWidth="1"/>
    <col min="771" max="772" width="7.42578125" customWidth="1"/>
    <col min="773" max="773" width="9.28515625" customWidth="1"/>
    <col min="774" max="774" width="10.5703125" customWidth="1"/>
    <col min="775" max="775" width="8.42578125" customWidth="1"/>
    <col min="776" max="776" width="20.28515625" customWidth="1"/>
    <col min="778" max="778" width="17.5703125" customWidth="1"/>
    <col min="779" max="779" width="7.7109375" customWidth="1"/>
    <col min="780" max="780" width="8.140625" customWidth="1"/>
    <col min="781" max="781" width="8" customWidth="1"/>
    <col min="782" max="782" width="8.7109375" customWidth="1"/>
    <col min="783" max="783" width="7.42578125" customWidth="1"/>
    <col min="784" max="784" width="8.7109375" customWidth="1"/>
    <col min="1023" max="1023" width="18.7109375" customWidth="1"/>
    <col min="1024" max="1024" width="8.42578125" customWidth="1"/>
    <col min="1025" max="1025" width="7.7109375" customWidth="1"/>
    <col min="1026" max="1026" width="7.28515625" customWidth="1"/>
    <col min="1027" max="1028" width="7.42578125" customWidth="1"/>
    <col min="1029" max="1029" width="9.28515625" customWidth="1"/>
    <col min="1030" max="1030" width="10.5703125" customWidth="1"/>
    <col min="1031" max="1031" width="8.42578125" customWidth="1"/>
    <col min="1032" max="1032" width="20.28515625" customWidth="1"/>
    <col min="1034" max="1034" width="17.5703125" customWidth="1"/>
    <col min="1035" max="1035" width="7.7109375" customWidth="1"/>
    <col min="1036" max="1036" width="8.140625" customWidth="1"/>
    <col min="1037" max="1037" width="8" customWidth="1"/>
    <col min="1038" max="1038" width="8.7109375" customWidth="1"/>
    <col min="1039" max="1039" width="7.42578125" customWidth="1"/>
    <col min="1040" max="1040" width="8.7109375" customWidth="1"/>
    <col min="1279" max="1279" width="18.7109375" customWidth="1"/>
    <col min="1280" max="1280" width="8.42578125" customWidth="1"/>
    <col min="1281" max="1281" width="7.7109375" customWidth="1"/>
    <col min="1282" max="1282" width="7.28515625" customWidth="1"/>
    <col min="1283" max="1284" width="7.42578125" customWidth="1"/>
    <col min="1285" max="1285" width="9.28515625" customWidth="1"/>
    <col min="1286" max="1286" width="10.5703125" customWidth="1"/>
    <col min="1287" max="1287" width="8.42578125" customWidth="1"/>
    <col min="1288" max="1288" width="20.28515625" customWidth="1"/>
    <col min="1290" max="1290" width="17.5703125" customWidth="1"/>
    <col min="1291" max="1291" width="7.7109375" customWidth="1"/>
    <col min="1292" max="1292" width="8.140625" customWidth="1"/>
    <col min="1293" max="1293" width="8" customWidth="1"/>
    <col min="1294" max="1294" width="8.7109375" customWidth="1"/>
    <col min="1295" max="1295" width="7.42578125" customWidth="1"/>
    <col min="1296" max="1296" width="8.7109375" customWidth="1"/>
    <col min="1535" max="1535" width="18.7109375" customWidth="1"/>
    <col min="1536" max="1536" width="8.42578125" customWidth="1"/>
    <col min="1537" max="1537" width="7.7109375" customWidth="1"/>
    <col min="1538" max="1538" width="7.28515625" customWidth="1"/>
    <col min="1539" max="1540" width="7.42578125" customWidth="1"/>
    <col min="1541" max="1541" width="9.28515625" customWidth="1"/>
    <col min="1542" max="1542" width="10.5703125" customWidth="1"/>
    <col min="1543" max="1543" width="8.42578125" customWidth="1"/>
    <col min="1544" max="1544" width="20.28515625" customWidth="1"/>
    <col min="1546" max="1546" width="17.5703125" customWidth="1"/>
    <col min="1547" max="1547" width="7.7109375" customWidth="1"/>
    <col min="1548" max="1548" width="8.140625" customWidth="1"/>
    <col min="1549" max="1549" width="8" customWidth="1"/>
    <col min="1550" max="1550" width="8.7109375" customWidth="1"/>
    <col min="1551" max="1551" width="7.42578125" customWidth="1"/>
    <col min="1552" max="1552" width="8.7109375" customWidth="1"/>
    <col min="1791" max="1791" width="18.7109375" customWidth="1"/>
    <col min="1792" max="1792" width="8.42578125" customWidth="1"/>
    <col min="1793" max="1793" width="7.7109375" customWidth="1"/>
    <col min="1794" max="1794" width="7.28515625" customWidth="1"/>
    <col min="1795" max="1796" width="7.42578125" customWidth="1"/>
    <col min="1797" max="1797" width="9.28515625" customWidth="1"/>
    <col min="1798" max="1798" width="10.5703125" customWidth="1"/>
    <col min="1799" max="1799" width="8.42578125" customWidth="1"/>
    <col min="1800" max="1800" width="20.28515625" customWidth="1"/>
    <col min="1802" max="1802" width="17.5703125" customWidth="1"/>
    <col min="1803" max="1803" width="7.7109375" customWidth="1"/>
    <col min="1804" max="1804" width="8.140625" customWidth="1"/>
    <col min="1805" max="1805" width="8" customWidth="1"/>
    <col min="1806" max="1806" width="8.7109375" customWidth="1"/>
    <col min="1807" max="1807" width="7.42578125" customWidth="1"/>
    <col min="1808" max="1808" width="8.7109375" customWidth="1"/>
    <col min="2047" max="2047" width="18.7109375" customWidth="1"/>
    <col min="2048" max="2048" width="8.42578125" customWidth="1"/>
    <col min="2049" max="2049" width="7.7109375" customWidth="1"/>
    <col min="2050" max="2050" width="7.28515625" customWidth="1"/>
    <col min="2051" max="2052" width="7.42578125" customWidth="1"/>
    <col min="2053" max="2053" width="9.28515625" customWidth="1"/>
    <col min="2054" max="2054" width="10.5703125" customWidth="1"/>
    <col min="2055" max="2055" width="8.42578125" customWidth="1"/>
    <col min="2056" max="2056" width="20.28515625" customWidth="1"/>
    <col min="2058" max="2058" width="17.5703125" customWidth="1"/>
    <col min="2059" max="2059" width="7.7109375" customWidth="1"/>
    <col min="2060" max="2060" width="8.140625" customWidth="1"/>
    <col min="2061" max="2061" width="8" customWidth="1"/>
    <col min="2062" max="2062" width="8.7109375" customWidth="1"/>
    <col min="2063" max="2063" width="7.42578125" customWidth="1"/>
    <col min="2064" max="2064" width="8.7109375" customWidth="1"/>
    <col min="2303" max="2303" width="18.7109375" customWidth="1"/>
    <col min="2304" max="2304" width="8.42578125" customWidth="1"/>
    <col min="2305" max="2305" width="7.7109375" customWidth="1"/>
    <col min="2306" max="2306" width="7.28515625" customWidth="1"/>
    <col min="2307" max="2308" width="7.42578125" customWidth="1"/>
    <col min="2309" max="2309" width="9.28515625" customWidth="1"/>
    <col min="2310" max="2310" width="10.5703125" customWidth="1"/>
    <col min="2311" max="2311" width="8.42578125" customWidth="1"/>
    <col min="2312" max="2312" width="20.28515625" customWidth="1"/>
    <col min="2314" max="2314" width="17.5703125" customWidth="1"/>
    <col min="2315" max="2315" width="7.7109375" customWidth="1"/>
    <col min="2316" max="2316" width="8.140625" customWidth="1"/>
    <col min="2317" max="2317" width="8" customWidth="1"/>
    <col min="2318" max="2318" width="8.7109375" customWidth="1"/>
    <col min="2319" max="2319" width="7.42578125" customWidth="1"/>
    <col min="2320" max="2320" width="8.7109375" customWidth="1"/>
    <col min="2559" max="2559" width="18.7109375" customWidth="1"/>
    <col min="2560" max="2560" width="8.42578125" customWidth="1"/>
    <col min="2561" max="2561" width="7.7109375" customWidth="1"/>
    <col min="2562" max="2562" width="7.28515625" customWidth="1"/>
    <col min="2563" max="2564" width="7.42578125" customWidth="1"/>
    <col min="2565" max="2565" width="9.28515625" customWidth="1"/>
    <col min="2566" max="2566" width="10.5703125" customWidth="1"/>
    <col min="2567" max="2567" width="8.42578125" customWidth="1"/>
    <col min="2568" max="2568" width="20.28515625" customWidth="1"/>
    <col min="2570" max="2570" width="17.5703125" customWidth="1"/>
    <col min="2571" max="2571" width="7.7109375" customWidth="1"/>
    <col min="2572" max="2572" width="8.140625" customWidth="1"/>
    <col min="2573" max="2573" width="8" customWidth="1"/>
    <col min="2574" max="2574" width="8.7109375" customWidth="1"/>
    <col min="2575" max="2575" width="7.42578125" customWidth="1"/>
    <col min="2576" max="2576" width="8.7109375" customWidth="1"/>
    <col min="2815" max="2815" width="18.7109375" customWidth="1"/>
    <col min="2816" max="2816" width="8.42578125" customWidth="1"/>
    <col min="2817" max="2817" width="7.7109375" customWidth="1"/>
    <col min="2818" max="2818" width="7.28515625" customWidth="1"/>
    <col min="2819" max="2820" width="7.42578125" customWidth="1"/>
    <col min="2821" max="2821" width="9.28515625" customWidth="1"/>
    <col min="2822" max="2822" width="10.5703125" customWidth="1"/>
    <col min="2823" max="2823" width="8.42578125" customWidth="1"/>
    <col min="2824" max="2824" width="20.28515625" customWidth="1"/>
    <col min="2826" max="2826" width="17.5703125" customWidth="1"/>
    <col min="2827" max="2827" width="7.7109375" customWidth="1"/>
    <col min="2828" max="2828" width="8.140625" customWidth="1"/>
    <col min="2829" max="2829" width="8" customWidth="1"/>
    <col min="2830" max="2830" width="8.7109375" customWidth="1"/>
    <col min="2831" max="2831" width="7.42578125" customWidth="1"/>
    <col min="2832" max="2832" width="8.7109375" customWidth="1"/>
    <col min="3071" max="3071" width="18.7109375" customWidth="1"/>
    <col min="3072" max="3072" width="8.42578125" customWidth="1"/>
    <col min="3073" max="3073" width="7.7109375" customWidth="1"/>
    <col min="3074" max="3074" width="7.28515625" customWidth="1"/>
    <col min="3075" max="3076" width="7.42578125" customWidth="1"/>
    <col min="3077" max="3077" width="9.28515625" customWidth="1"/>
    <col min="3078" max="3078" width="10.5703125" customWidth="1"/>
    <col min="3079" max="3079" width="8.42578125" customWidth="1"/>
    <col min="3080" max="3080" width="20.28515625" customWidth="1"/>
    <col min="3082" max="3082" width="17.5703125" customWidth="1"/>
    <col min="3083" max="3083" width="7.7109375" customWidth="1"/>
    <col min="3084" max="3084" width="8.140625" customWidth="1"/>
    <col min="3085" max="3085" width="8" customWidth="1"/>
    <col min="3086" max="3086" width="8.7109375" customWidth="1"/>
    <col min="3087" max="3087" width="7.42578125" customWidth="1"/>
    <col min="3088" max="3088" width="8.7109375" customWidth="1"/>
    <col min="3327" max="3327" width="18.7109375" customWidth="1"/>
    <col min="3328" max="3328" width="8.42578125" customWidth="1"/>
    <col min="3329" max="3329" width="7.7109375" customWidth="1"/>
    <col min="3330" max="3330" width="7.28515625" customWidth="1"/>
    <col min="3331" max="3332" width="7.42578125" customWidth="1"/>
    <col min="3333" max="3333" width="9.28515625" customWidth="1"/>
    <col min="3334" max="3334" width="10.5703125" customWidth="1"/>
    <col min="3335" max="3335" width="8.42578125" customWidth="1"/>
    <col min="3336" max="3336" width="20.28515625" customWidth="1"/>
    <col min="3338" max="3338" width="17.5703125" customWidth="1"/>
    <col min="3339" max="3339" width="7.7109375" customWidth="1"/>
    <col min="3340" max="3340" width="8.140625" customWidth="1"/>
    <col min="3341" max="3341" width="8" customWidth="1"/>
    <col min="3342" max="3342" width="8.7109375" customWidth="1"/>
    <col min="3343" max="3343" width="7.42578125" customWidth="1"/>
    <col min="3344" max="3344" width="8.7109375" customWidth="1"/>
    <col min="3583" max="3583" width="18.7109375" customWidth="1"/>
    <col min="3584" max="3584" width="8.42578125" customWidth="1"/>
    <col min="3585" max="3585" width="7.7109375" customWidth="1"/>
    <col min="3586" max="3586" width="7.28515625" customWidth="1"/>
    <col min="3587" max="3588" width="7.42578125" customWidth="1"/>
    <col min="3589" max="3589" width="9.28515625" customWidth="1"/>
    <col min="3590" max="3590" width="10.5703125" customWidth="1"/>
    <col min="3591" max="3591" width="8.42578125" customWidth="1"/>
    <col min="3592" max="3592" width="20.28515625" customWidth="1"/>
    <col min="3594" max="3594" width="17.5703125" customWidth="1"/>
    <col min="3595" max="3595" width="7.7109375" customWidth="1"/>
    <col min="3596" max="3596" width="8.140625" customWidth="1"/>
    <col min="3597" max="3597" width="8" customWidth="1"/>
    <col min="3598" max="3598" width="8.7109375" customWidth="1"/>
    <col min="3599" max="3599" width="7.42578125" customWidth="1"/>
    <col min="3600" max="3600" width="8.7109375" customWidth="1"/>
    <col min="3839" max="3839" width="18.7109375" customWidth="1"/>
    <col min="3840" max="3840" width="8.42578125" customWidth="1"/>
    <col min="3841" max="3841" width="7.7109375" customWidth="1"/>
    <col min="3842" max="3842" width="7.28515625" customWidth="1"/>
    <col min="3843" max="3844" width="7.42578125" customWidth="1"/>
    <col min="3845" max="3845" width="9.28515625" customWidth="1"/>
    <col min="3846" max="3846" width="10.5703125" customWidth="1"/>
    <col min="3847" max="3847" width="8.42578125" customWidth="1"/>
    <col min="3848" max="3848" width="20.28515625" customWidth="1"/>
    <col min="3850" max="3850" width="17.5703125" customWidth="1"/>
    <col min="3851" max="3851" width="7.7109375" customWidth="1"/>
    <col min="3852" max="3852" width="8.140625" customWidth="1"/>
    <col min="3853" max="3853" width="8" customWidth="1"/>
    <col min="3854" max="3854" width="8.7109375" customWidth="1"/>
    <col min="3855" max="3855" width="7.42578125" customWidth="1"/>
    <col min="3856" max="3856" width="8.7109375" customWidth="1"/>
    <col min="4095" max="4095" width="18.7109375" customWidth="1"/>
    <col min="4096" max="4096" width="8.42578125" customWidth="1"/>
    <col min="4097" max="4097" width="7.7109375" customWidth="1"/>
    <col min="4098" max="4098" width="7.28515625" customWidth="1"/>
    <col min="4099" max="4100" width="7.42578125" customWidth="1"/>
    <col min="4101" max="4101" width="9.28515625" customWidth="1"/>
    <col min="4102" max="4102" width="10.5703125" customWidth="1"/>
    <col min="4103" max="4103" width="8.42578125" customWidth="1"/>
    <col min="4104" max="4104" width="20.28515625" customWidth="1"/>
    <col min="4106" max="4106" width="17.5703125" customWidth="1"/>
    <col min="4107" max="4107" width="7.7109375" customWidth="1"/>
    <col min="4108" max="4108" width="8.140625" customWidth="1"/>
    <col min="4109" max="4109" width="8" customWidth="1"/>
    <col min="4110" max="4110" width="8.7109375" customWidth="1"/>
    <col min="4111" max="4111" width="7.42578125" customWidth="1"/>
    <col min="4112" max="4112" width="8.7109375" customWidth="1"/>
    <col min="4351" max="4351" width="18.7109375" customWidth="1"/>
    <col min="4352" max="4352" width="8.42578125" customWidth="1"/>
    <col min="4353" max="4353" width="7.7109375" customWidth="1"/>
    <col min="4354" max="4354" width="7.28515625" customWidth="1"/>
    <col min="4355" max="4356" width="7.42578125" customWidth="1"/>
    <col min="4357" max="4357" width="9.28515625" customWidth="1"/>
    <col min="4358" max="4358" width="10.5703125" customWidth="1"/>
    <col min="4359" max="4359" width="8.42578125" customWidth="1"/>
    <col min="4360" max="4360" width="20.28515625" customWidth="1"/>
    <col min="4362" max="4362" width="17.5703125" customWidth="1"/>
    <col min="4363" max="4363" width="7.7109375" customWidth="1"/>
    <col min="4364" max="4364" width="8.140625" customWidth="1"/>
    <col min="4365" max="4365" width="8" customWidth="1"/>
    <col min="4366" max="4366" width="8.7109375" customWidth="1"/>
    <col min="4367" max="4367" width="7.42578125" customWidth="1"/>
    <col min="4368" max="4368" width="8.7109375" customWidth="1"/>
    <col min="4607" max="4607" width="18.7109375" customWidth="1"/>
    <col min="4608" max="4608" width="8.42578125" customWidth="1"/>
    <col min="4609" max="4609" width="7.7109375" customWidth="1"/>
    <col min="4610" max="4610" width="7.28515625" customWidth="1"/>
    <col min="4611" max="4612" width="7.42578125" customWidth="1"/>
    <col min="4613" max="4613" width="9.28515625" customWidth="1"/>
    <col min="4614" max="4614" width="10.5703125" customWidth="1"/>
    <col min="4615" max="4615" width="8.42578125" customWidth="1"/>
    <col min="4616" max="4616" width="20.28515625" customWidth="1"/>
    <col min="4618" max="4618" width="17.5703125" customWidth="1"/>
    <col min="4619" max="4619" width="7.7109375" customWidth="1"/>
    <col min="4620" max="4620" width="8.140625" customWidth="1"/>
    <col min="4621" max="4621" width="8" customWidth="1"/>
    <col min="4622" max="4622" width="8.7109375" customWidth="1"/>
    <col min="4623" max="4623" width="7.42578125" customWidth="1"/>
    <col min="4624" max="4624" width="8.7109375" customWidth="1"/>
    <col min="4863" max="4863" width="18.7109375" customWidth="1"/>
    <col min="4864" max="4864" width="8.42578125" customWidth="1"/>
    <col min="4865" max="4865" width="7.7109375" customWidth="1"/>
    <col min="4866" max="4866" width="7.28515625" customWidth="1"/>
    <col min="4867" max="4868" width="7.42578125" customWidth="1"/>
    <col min="4869" max="4869" width="9.28515625" customWidth="1"/>
    <col min="4870" max="4870" width="10.5703125" customWidth="1"/>
    <col min="4871" max="4871" width="8.42578125" customWidth="1"/>
    <col min="4872" max="4872" width="20.28515625" customWidth="1"/>
    <col min="4874" max="4874" width="17.5703125" customWidth="1"/>
    <col min="4875" max="4875" width="7.7109375" customWidth="1"/>
    <col min="4876" max="4876" width="8.140625" customWidth="1"/>
    <col min="4877" max="4877" width="8" customWidth="1"/>
    <col min="4878" max="4878" width="8.7109375" customWidth="1"/>
    <col min="4879" max="4879" width="7.42578125" customWidth="1"/>
    <col min="4880" max="4880" width="8.7109375" customWidth="1"/>
    <col min="5119" max="5119" width="18.7109375" customWidth="1"/>
    <col min="5120" max="5120" width="8.42578125" customWidth="1"/>
    <col min="5121" max="5121" width="7.7109375" customWidth="1"/>
    <col min="5122" max="5122" width="7.28515625" customWidth="1"/>
    <col min="5123" max="5124" width="7.42578125" customWidth="1"/>
    <col min="5125" max="5125" width="9.28515625" customWidth="1"/>
    <col min="5126" max="5126" width="10.5703125" customWidth="1"/>
    <col min="5127" max="5127" width="8.42578125" customWidth="1"/>
    <col min="5128" max="5128" width="20.28515625" customWidth="1"/>
    <col min="5130" max="5130" width="17.5703125" customWidth="1"/>
    <col min="5131" max="5131" width="7.7109375" customWidth="1"/>
    <col min="5132" max="5132" width="8.140625" customWidth="1"/>
    <col min="5133" max="5133" width="8" customWidth="1"/>
    <col min="5134" max="5134" width="8.7109375" customWidth="1"/>
    <col min="5135" max="5135" width="7.42578125" customWidth="1"/>
    <col min="5136" max="5136" width="8.7109375" customWidth="1"/>
    <col min="5375" max="5375" width="18.7109375" customWidth="1"/>
    <col min="5376" max="5376" width="8.42578125" customWidth="1"/>
    <col min="5377" max="5377" width="7.7109375" customWidth="1"/>
    <col min="5378" max="5378" width="7.28515625" customWidth="1"/>
    <col min="5379" max="5380" width="7.42578125" customWidth="1"/>
    <col min="5381" max="5381" width="9.28515625" customWidth="1"/>
    <col min="5382" max="5382" width="10.5703125" customWidth="1"/>
    <col min="5383" max="5383" width="8.42578125" customWidth="1"/>
    <col min="5384" max="5384" width="20.28515625" customWidth="1"/>
    <col min="5386" max="5386" width="17.5703125" customWidth="1"/>
    <col min="5387" max="5387" width="7.7109375" customWidth="1"/>
    <col min="5388" max="5388" width="8.140625" customWidth="1"/>
    <col min="5389" max="5389" width="8" customWidth="1"/>
    <col min="5390" max="5390" width="8.7109375" customWidth="1"/>
    <col min="5391" max="5391" width="7.42578125" customWidth="1"/>
    <col min="5392" max="5392" width="8.7109375" customWidth="1"/>
    <col min="5631" max="5631" width="18.7109375" customWidth="1"/>
    <col min="5632" max="5632" width="8.42578125" customWidth="1"/>
    <col min="5633" max="5633" width="7.7109375" customWidth="1"/>
    <col min="5634" max="5634" width="7.28515625" customWidth="1"/>
    <col min="5635" max="5636" width="7.42578125" customWidth="1"/>
    <col min="5637" max="5637" width="9.28515625" customWidth="1"/>
    <col min="5638" max="5638" width="10.5703125" customWidth="1"/>
    <col min="5639" max="5639" width="8.42578125" customWidth="1"/>
    <col min="5640" max="5640" width="20.28515625" customWidth="1"/>
    <col min="5642" max="5642" width="17.5703125" customWidth="1"/>
    <col min="5643" max="5643" width="7.7109375" customWidth="1"/>
    <col min="5644" max="5644" width="8.140625" customWidth="1"/>
    <col min="5645" max="5645" width="8" customWidth="1"/>
    <col min="5646" max="5646" width="8.7109375" customWidth="1"/>
    <col min="5647" max="5647" width="7.42578125" customWidth="1"/>
    <col min="5648" max="5648" width="8.7109375" customWidth="1"/>
    <col min="5887" max="5887" width="18.7109375" customWidth="1"/>
    <col min="5888" max="5888" width="8.42578125" customWidth="1"/>
    <col min="5889" max="5889" width="7.7109375" customWidth="1"/>
    <col min="5890" max="5890" width="7.28515625" customWidth="1"/>
    <col min="5891" max="5892" width="7.42578125" customWidth="1"/>
    <col min="5893" max="5893" width="9.28515625" customWidth="1"/>
    <col min="5894" max="5894" width="10.5703125" customWidth="1"/>
    <col min="5895" max="5895" width="8.42578125" customWidth="1"/>
    <col min="5896" max="5896" width="20.28515625" customWidth="1"/>
    <col min="5898" max="5898" width="17.5703125" customWidth="1"/>
    <col min="5899" max="5899" width="7.7109375" customWidth="1"/>
    <col min="5900" max="5900" width="8.140625" customWidth="1"/>
    <col min="5901" max="5901" width="8" customWidth="1"/>
    <col min="5902" max="5902" width="8.7109375" customWidth="1"/>
    <col min="5903" max="5903" width="7.42578125" customWidth="1"/>
    <col min="5904" max="5904" width="8.7109375" customWidth="1"/>
    <col min="6143" max="6143" width="18.7109375" customWidth="1"/>
    <col min="6144" max="6144" width="8.42578125" customWidth="1"/>
    <col min="6145" max="6145" width="7.7109375" customWidth="1"/>
    <col min="6146" max="6146" width="7.28515625" customWidth="1"/>
    <col min="6147" max="6148" width="7.42578125" customWidth="1"/>
    <col min="6149" max="6149" width="9.28515625" customWidth="1"/>
    <col min="6150" max="6150" width="10.5703125" customWidth="1"/>
    <col min="6151" max="6151" width="8.42578125" customWidth="1"/>
    <col min="6152" max="6152" width="20.28515625" customWidth="1"/>
    <col min="6154" max="6154" width="17.5703125" customWidth="1"/>
    <col min="6155" max="6155" width="7.7109375" customWidth="1"/>
    <col min="6156" max="6156" width="8.140625" customWidth="1"/>
    <col min="6157" max="6157" width="8" customWidth="1"/>
    <col min="6158" max="6158" width="8.7109375" customWidth="1"/>
    <col min="6159" max="6159" width="7.42578125" customWidth="1"/>
    <col min="6160" max="6160" width="8.7109375" customWidth="1"/>
    <col min="6399" max="6399" width="18.7109375" customWidth="1"/>
    <col min="6400" max="6400" width="8.42578125" customWidth="1"/>
    <col min="6401" max="6401" width="7.7109375" customWidth="1"/>
    <col min="6402" max="6402" width="7.28515625" customWidth="1"/>
    <col min="6403" max="6404" width="7.42578125" customWidth="1"/>
    <col min="6405" max="6405" width="9.28515625" customWidth="1"/>
    <col min="6406" max="6406" width="10.5703125" customWidth="1"/>
    <col min="6407" max="6407" width="8.42578125" customWidth="1"/>
    <col min="6408" max="6408" width="20.28515625" customWidth="1"/>
    <col min="6410" max="6410" width="17.5703125" customWidth="1"/>
    <col min="6411" max="6411" width="7.7109375" customWidth="1"/>
    <col min="6412" max="6412" width="8.140625" customWidth="1"/>
    <col min="6413" max="6413" width="8" customWidth="1"/>
    <col min="6414" max="6414" width="8.7109375" customWidth="1"/>
    <col min="6415" max="6415" width="7.42578125" customWidth="1"/>
    <col min="6416" max="6416" width="8.7109375" customWidth="1"/>
    <col min="6655" max="6655" width="18.7109375" customWidth="1"/>
    <col min="6656" max="6656" width="8.42578125" customWidth="1"/>
    <col min="6657" max="6657" width="7.7109375" customWidth="1"/>
    <col min="6658" max="6658" width="7.28515625" customWidth="1"/>
    <col min="6659" max="6660" width="7.42578125" customWidth="1"/>
    <col min="6661" max="6661" width="9.28515625" customWidth="1"/>
    <col min="6662" max="6662" width="10.5703125" customWidth="1"/>
    <col min="6663" max="6663" width="8.42578125" customWidth="1"/>
    <col min="6664" max="6664" width="20.28515625" customWidth="1"/>
    <col min="6666" max="6666" width="17.5703125" customWidth="1"/>
    <col min="6667" max="6667" width="7.7109375" customWidth="1"/>
    <col min="6668" max="6668" width="8.140625" customWidth="1"/>
    <col min="6669" max="6669" width="8" customWidth="1"/>
    <col min="6670" max="6670" width="8.7109375" customWidth="1"/>
    <col min="6671" max="6671" width="7.42578125" customWidth="1"/>
    <col min="6672" max="6672" width="8.7109375" customWidth="1"/>
    <col min="6911" max="6911" width="18.7109375" customWidth="1"/>
    <col min="6912" max="6912" width="8.42578125" customWidth="1"/>
    <col min="6913" max="6913" width="7.7109375" customWidth="1"/>
    <col min="6914" max="6914" width="7.28515625" customWidth="1"/>
    <col min="6915" max="6916" width="7.42578125" customWidth="1"/>
    <col min="6917" max="6917" width="9.28515625" customWidth="1"/>
    <col min="6918" max="6918" width="10.5703125" customWidth="1"/>
    <col min="6919" max="6919" width="8.42578125" customWidth="1"/>
    <col min="6920" max="6920" width="20.28515625" customWidth="1"/>
    <col min="6922" max="6922" width="17.5703125" customWidth="1"/>
    <col min="6923" max="6923" width="7.7109375" customWidth="1"/>
    <col min="6924" max="6924" width="8.140625" customWidth="1"/>
    <col min="6925" max="6925" width="8" customWidth="1"/>
    <col min="6926" max="6926" width="8.7109375" customWidth="1"/>
    <col min="6927" max="6927" width="7.42578125" customWidth="1"/>
    <col min="6928" max="6928" width="8.7109375" customWidth="1"/>
    <col min="7167" max="7167" width="18.7109375" customWidth="1"/>
    <col min="7168" max="7168" width="8.42578125" customWidth="1"/>
    <col min="7169" max="7169" width="7.7109375" customWidth="1"/>
    <col min="7170" max="7170" width="7.28515625" customWidth="1"/>
    <col min="7171" max="7172" width="7.42578125" customWidth="1"/>
    <col min="7173" max="7173" width="9.28515625" customWidth="1"/>
    <col min="7174" max="7174" width="10.5703125" customWidth="1"/>
    <col min="7175" max="7175" width="8.42578125" customWidth="1"/>
    <col min="7176" max="7176" width="20.28515625" customWidth="1"/>
    <col min="7178" max="7178" width="17.5703125" customWidth="1"/>
    <col min="7179" max="7179" width="7.7109375" customWidth="1"/>
    <col min="7180" max="7180" width="8.140625" customWidth="1"/>
    <col min="7181" max="7181" width="8" customWidth="1"/>
    <col min="7182" max="7182" width="8.7109375" customWidth="1"/>
    <col min="7183" max="7183" width="7.42578125" customWidth="1"/>
    <col min="7184" max="7184" width="8.7109375" customWidth="1"/>
    <col min="7423" max="7423" width="18.7109375" customWidth="1"/>
    <col min="7424" max="7424" width="8.42578125" customWidth="1"/>
    <col min="7425" max="7425" width="7.7109375" customWidth="1"/>
    <col min="7426" max="7426" width="7.28515625" customWidth="1"/>
    <col min="7427" max="7428" width="7.42578125" customWidth="1"/>
    <col min="7429" max="7429" width="9.28515625" customWidth="1"/>
    <col min="7430" max="7430" width="10.5703125" customWidth="1"/>
    <col min="7431" max="7431" width="8.42578125" customWidth="1"/>
    <col min="7432" max="7432" width="20.28515625" customWidth="1"/>
    <col min="7434" max="7434" width="17.5703125" customWidth="1"/>
    <col min="7435" max="7435" width="7.7109375" customWidth="1"/>
    <col min="7436" max="7436" width="8.140625" customWidth="1"/>
    <col min="7437" max="7437" width="8" customWidth="1"/>
    <col min="7438" max="7438" width="8.7109375" customWidth="1"/>
    <col min="7439" max="7439" width="7.42578125" customWidth="1"/>
    <col min="7440" max="7440" width="8.7109375" customWidth="1"/>
    <col min="7679" max="7679" width="18.7109375" customWidth="1"/>
    <col min="7680" max="7680" width="8.42578125" customWidth="1"/>
    <col min="7681" max="7681" width="7.7109375" customWidth="1"/>
    <col min="7682" max="7682" width="7.28515625" customWidth="1"/>
    <col min="7683" max="7684" width="7.42578125" customWidth="1"/>
    <col min="7685" max="7685" width="9.28515625" customWidth="1"/>
    <col min="7686" max="7686" width="10.5703125" customWidth="1"/>
    <col min="7687" max="7687" width="8.42578125" customWidth="1"/>
    <col min="7688" max="7688" width="20.28515625" customWidth="1"/>
    <col min="7690" max="7690" width="17.5703125" customWidth="1"/>
    <col min="7691" max="7691" width="7.7109375" customWidth="1"/>
    <col min="7692" max="7692" width="8.140625" customWidth="1"/>
    <col min="7693" max="7693" width="8" customWidth="1"/>
    <col min="7694" max="7694" width="8.7109375" customWidth="1"/>
    <col min="7695" max="7695" width="7.42578125" customWidth="1"/>
    <col min="7696" max="7696" width="8.7109375" customWidth="1"/>
    <col min="7935" max="7935" width="18.7109375" customWidth="1"/>
    <col min="7936" max="7936" width="8.42578125" customWidth="1"/>
    <col min="7937" max="7937" width="7.7109375" customWidth="1"/>
    <col min="7938" max="7938" width="7.28515625" customWidth="1"/>
    <col min="7939" max="7940" width="7.42578125" customWidth="1"/>
    <col min="7941" max="7941" width="9.28515625" customWidth="1"/>
    <col min="7942" max="7942" width="10.5703125" customWidth="1"/>
    <col min="7943" max="7943" width="8.42578125" customWidth="1"/>
    <col min="7944" max="7944" width="20.28515625" customWidth="1"/>
    <col min="7946" max="7946" width="17.5703125" customWidth="1"/>
    <col min="7947" max="7947" width="7.7109375" customWidth="1"/>
    <col min="7948" max="7948" width="8.140625" customWidth="1"/>
    <col min="7949" max="7949" width="8" customWidth="1"/>
    <col min="7950" max="7950" width="8.7109375" customWidth="1"/>
    <col min="7951" max="7951" width="7.42578125" customWidth="1"/>
    <col min="7952" max="7952" width="8.7109375" customWidth="1"/>
    <col min="8191" max="8191" width="18.7109375" customWidth="1"/>
    <col min="8192" max="8192" width="8.42578125" customWidth="1"/>
    <col min="8193" max="8193" width="7.7109375" customWidth="1"/>
    <col min="8194" max="8194" width="7.28515625" customWidth="1"/>
    <col min="8195" max="8196" width="7.42578125" customWidth="1"/>
    <col min="8197" max="8197" width="9.28515625" customWidth="1"/>
    <col min="8198" max="8198" width="10.5703125" customWidth="1"/>
    <col min="8199" max="8199" width="8.42578125" customWidth="1"/>
    <col min="8200" max="8200" width="20.28515625" customWidth="1"/>
    <col min="8202" max="8202" width="17.5703125" customWidth="1"/>
    <col min="8203" max="8203" width="7.7109375" customWidth="1"/>
    <col min="8204" max="8204" width="8.140625" customWidth="1"/>
    <col min="8205" max="8205" width="8" customWidth="1"/>
    <col min="8206" max="8206" width="8.7109375" customWidth="1"/>
    <col min="8207" max="8207" width="7.42578125" customWidth="1"/>
    <col min="8208" max="8208" width="8.7109375" customWidth="1"/>
    <col min="8447" max="8447" width="18.7109375" customWidth="1"/>
    <col min="8448" max="8448" width="8.42578125" customWidth="1"/>
    <col min="8449" max="8449" width="7.7109375" customWidth="1"/>
    <col min="8450" max="8450" width="7.28515625" customWidth="1"/>
    <col min="8451" max="8452" width="7.42578125" customWidth="1"/>
    <col min="8453" max="8453" width="9.28515625" customWidth="1"/>
    <col min="8454" max="8454" width="10.5703125" customWidth="1"/>
    <col min="8455" max="8455" width="8.42578125" customWidth="1"/>
    <col min="8456" max="8456" width="20.28515625" customWidth="1"/>
    <col min="8458" max="8458" width="17.5703125" customWidth="1"/>
    <col min="8459" max="8459" width="7.7109375" customWidth="1"/>
    <col min="8460" max="8460" width="8.140625" customWidth="1"/>
    <col min="8461" max="8461" width="8" customWidth="1"/>
    <col min="8462" max="8462" width="8.7109375" customWidth="1"/>
    <col min="8463" max="8463" width="7.42578125" customWidth="1"/>
    <col min="8464" max="8464" width="8.7109375" customWidth="1"/>
    <col min="8703" max="8703" width="18.7109375" customWidth="1"/>
    <col min="8704" max="8704" width="8.42578125" customWidth="1"/>
    <col min="8705" max="8705" width="7.7109375" customWidth="1"/>
    <col min="8706" max="8706" width="7.28515625" customWidth="1"/>
    <col min="8707" max="8708" width="7.42578125" customWidth="1"/>
    <col min="8709" max="8709" width="9.28515625" customWidth="1"/>
    <col min="8710" max="8710" width="10.5703125" customWidth="1"/>
    <col min="8711" max="8711" width="8.42578125" customWidth="1"/>
    <col min="8712" max="8712" width="20.28515625" customWidth="1"/>
    <col min="8714" max="8714" width="17.5703125" customWidth="1"/>
    <col min="8715" max="8715" width="7.7109375" customWidth="1"/>
    <col min="8716" max="8716" width="8.140625" customWidth="1"/>
    <col min="8717" max="8717" width="8" customWidth="1"/>
    <col min="8718" max="8718" width="8.7109375" customWidth="1"/>
    <col min="8719" max="8719" width="7.42578125" customWidth="1"/>
    <col min="8720" max="8720" width="8.7109375" customWidth="1"/>
    <col min="8959" max="8959" width="18.7109375" customWidth="1"/>
    <col min="8960" max="8960" width="8.42578125" customWidth="1"/>
    <col min="8961" max="8961" width="7.7109375" customWidth="1"/>
    <col min="8962" max="8962" width="7.28515625" customWidth="1"/>
    <col min="8963" max="8964" width="7.42578125" customWidth="1"/>
    <col min="8965" max="8965" width="9.28515625" customWidth="1"/>
    <col min="8966" max="8966" width="10.5703125" customWidth="1"/>
    <col min="8967" max="8967" width="8.42578125" customWidth="1"/>
    <col min="8968" max="8968" width="20.28515625" customWidth="1"/>
    <col min="8970" max="8970" width="17.5703125" customWidth="1"/>
    <col min="8971" max="8971" width="7.7109375" customWidth="1"/>
    <col min="8972" max="8972" width="8.140625" customWidth="1"/>
    <col min="8973" max="8973" width="8" customWidth="1"/>
    <col min="8974" max="8974" width="8.7109375" customWidth="1"/>
    <col min="8975" max="8975" width="7.42578125" customWidth="1"/>
    <col min="8976" max="8976" width="8.7109375" customWidth="1"/>
    <col min="9215" max="9215" width="18.7109375" customWidth="1"/>
    <col min="9216" max="9216" width="8.42578125" customWidth="1"/>
    <col min="9217" max="9217" width="7.7109375" customWidth="1"/>
    <col min="9218" max="9218" width="7.28515625" customWidth="1"/>
    <col min="9219" max="9220" width="7.42578125" customWidth="1"/>
    <col min="9221" max="9221" width="9.28515625" customWidth="1"/>
    <col min="9222" max="9222" width="10.5703125" customWidth="1"/>
    <col min="9223" max="9223" width="8.42578125" customWidth="1"/>
    <col min="9224" max="9224" width="20.28515625" customWidth="1"/>
    <col min="9226" max="9226" width="17.5703125" customWidth="1"/>
    <col min="9227" max="9227" width="7.7109375" customWidth="1"/>
    <col min="9228" max="9228" width="8.140625" customWidth="1"/>
    <col min="9229" max="9229" width="8" customWidth="1"/>
    <col min="9230" max="9230" width="8.7109375" customWidth="1"/>
    <col min="9231" max="9231" width="7.42578125" customWidth="1"/>
    <col min="9232" max="9232" width="8.7109375" customWidth="1"/>
    <col min="9471" max="9471" width="18.7109375" customWidth="1"/>
    <col min="9472" max="9472" width="8.42578125" customWidth="1"/>
    <col min="9473" max="9473" width="7.7109375" customWidth="1"/>
    <col min="9474" max="9474" width="7.28515625" customWidth="1"/>
    <col min="9475" max="9476" width="7.42578125" customWidth="1"/>
    <col min="9477" max="9477" width="9.28515625" customWidth="1"/>
    <col min="9478" max="9478" width="10.5703125" customWidth="1"/>
    <col min="9479" max="9479" width="8.42578125" customWidth="1"/>
    <col min="9480" max="9480" width="20.28515625" customWidth="1"/>
    <col min="9482" max="9482" width="17.5703125" customWidth="1"/>
    <col min="9483" max="9483" width="7.7109375" customWidth="1"/>
    <col min="9484" max="9484" width="8.140625" customWidth="1"/>
    <col min="9485" max="9485" width="8" customWidth="1"/>
    <col min="9486" max="9486" width="8.7109375" customWidth="1"/>
    <col min="9487" max="9487" width="7.42578125" customWidth="1"/>
    <col min="9488" max="9488" width="8.7109375" customWidth="1"/>
    <col min="9727" max="9727" width="18.7109375" customWidth="1"/>
    <col min="9728" max="9728" width="8.42578125" customWidth="1"/>
    <col min="9729" max="9729" width="7.7109375" customWidth="1"/>
    <col min="9730" max="9730" width="7.28515625" customWidth="1"/>
    <col min="9731" max="9732" width="7.42578125" customWidth="1"/>
    <col min="9733" max="9733" width="9.28515625" customWidth="1"/>
    <col min="9734" max="9734" width="10.5703125" customWidth="1"/>
    <col min="9735" max="9735" width="8.42578125" customWidth="1"/>
    <col min="9736" max="9736" width="20.28515625" customWidth="1"/>
    <col min="9738" max="9738" width="17.5703125" customWidth="1"/>
    <col min="9739" max="9739" width="7.7109375" customWidth="1"/>
    <col min="9740" max="9740" width="8.140625" customWidth="1"/>
    <col min="9741" max="9741" width="8" customWidth="1"/>
    <col min="9742" max="9742" width="8.7109375" customWidth="1"/>
    <col min="9743" max="9743" width="7.42578125" customWidth="1"/>
    <col min="9744" max="9744" width="8.7109375" customWidth="1"/>
    <col min="9983" max="9983" width="18.7109375" customWidth="1"/>
    <col min="9984" max="9984" width="8.42578125" customWidth="1"/>
    <col min="9985" max="9985" width="7.7109375" customWidth="1"/>
    <col min="9986" max="9986" width="7.28515625" customWidth="1"/>
    <col min="9987" max="9988" width="7.42578125" customWidth="1"/>
    <col min="9989" max="9989" width="9.28515625" customWidth="1"/>
    <col min="9990" max="9990" width="10.5703125" customWidth="1"/>
    <col min="9991" max="9991" width="8.42578125" customWidth="1"/>
    <col min="9992" max="9992" width="20.28515625" customWidth="1"/>
    <col min="9994" max="9994" width="17.5703125" customWidth="1"/>
    <col min="9995" max="9995" width="7.7109375" customWidth="1"/>
    <col min="9996" max="9996" width="8.140625" customWidth="1"/>
    <col min="9997" max="9997" width="8" customWidth="1"/>
    <col min="9998" max="9998" width="8.7109375" customWidth="1"/>
    <col min="9999" max="9999" width="7.42578125" customWidth="1"/>
    <col min="10000" max="10000" width="8.7109375" customWidth="1"/>
    <col min="10239" max="10239" width="18.7109375" customWidth="1"/>
    <col min="10240" max="10240" width="8.42578125" customWidth="1"/>
    <col min="10241" max="10241" width="7.7109375" customWidth="1"/>
    <col min="10242" max="10242" width="7.28515625" customWidth="1"/>
    <col min="10243" max="10244" width="7.42578125" customWidth="1"/>
    <col min="10245" max="10245" width="9.28515625" customWidth="1"/>
    <col min="10246" max="10246" width="10.5703125" customWidth="1"/>
    <col min="10247" max="10247" width="8.42578125" customWidth="1"/>
    <col min="10248" max="10248" width="20.28515625" customWidth="1"/>
    <col min="10250" max="10250" width="17.5703125" customWidth="1"/>
    <col min="10251" max="10251" width="7.7109375" customWidth="1"/>
    <col min="10252" max="10252" width="8.140625" customWidth="1"/>
    <col min="10253" max="10253" width="8" customWidth="1"/>
    <col min="10254" max="10254" width="8.7109375" customWidth="1"/>
    <col min="10255" max="10255" width="7.42578125" customWidth="1"/>
    <col min="10256" max="10256" width="8.7109375" customWidth="1"/>
    <col min="10495" max="10495" width="18.7109375" customWidth="1"/>
    <col min="10496" max="10496" width="8.42578125" customWidth="1"/>
    <col min="10497" max="10497" width="7.7109375" customWidth="1"/>
    <col min="10498" max="10498" width="7.28515625" customWidth="1"/>
    <col min="10499" max="10500" width="7.42578125" customWidth="1"/>
    <col min="10501" max="10501" width="9.28515625" customWidth="1"/>
    <col min="10502" max="10502" width="10.5703125" customWidth="1"/>
    <col min="10503" max="10503" width="8.42578125" customWidth="1"/>
    <col min="10504" max="10504" width="20.28515625" customWidth="1"/>
    <col min="10506" max="10506" width="17.5703125" customWidth="1"/>
    <col min="10507" max="10507" width="7.7109375" customWidth="1"/>
    <col min="10508" max="10508" width="8.140625" customWidth="1"/>
    <col min="10509" max="10509" width="8" customWidth="1"/>
    <col min="10510" max="10510" width="8.7109375" customWidth="1"/>
    <col min="10511" max="10511" width="7.42578125" customWidth="1"/>
    <col min="10512" max="10512" width="8.7109375" customWidth="1"/>
    <col min="10751" max="10751" width="18.7109375" customWidth="1"/>
    <col min="10752" max="10752" width="8.42578125" customWidth="1"/>
    <col min="10753" max="10753" width="7.7109375" customWidth="1"/>
    <col min="10754" max="10754" width="7.28515625" customWidth="1"/>
    <col min="10755" max="10756" width="7.42578125" customWidth="1"/>
    <col min="10757" max="10757" width="9.28515625" customWidth="1"/>
    <col min="10758" max="10758" width="10.5703125" customWidth="1"/>
    <col min="10759" max="10759" width="8.42578125" customWidth="1"/>
    <col min="10760" max="10760" width="20.28515625" customWidth="1"/>
    <col min="10762" max="10762" width="17.5703125" customWidth="1"/>
    <col min="10763" max="10763" width="7.7109375" customWidth="1"/>
    <col min="10764" max="10764" width="8.140625" customWidth="1"/>
    <col min="10765" max="10765" width="8" customWidth="1"/>
    <col min="10766" max="10766" width="8.7109375" customWidth="1"/>
    <col min="10767" max="10767" width="7.42578125" customWidth="1"/>
    <col min="10768" max="10768" width="8.7109375" customWidth="1"/>
    <col min="11007" max="11007" width="18.7109375" customWidth="1"/>
    <col min="11008" max="11008" width="8.42578125" customWidth="1"/>
    <col min="11009" max="11009" width="7.7109375" customWidth="1"/>
    <col min="11010" max="11010" width="7.28515625" customWidth="1"/>
    <col min="11011" max="11012" width="7.42578125" customWidth="1"/>
    <col min="11013" max="11013" width="9.28515625" customWidth="1"/>
    <col min="11014" max="11014" width="10.5703125" customWidth="1"/>
    <col min="11015" max="11015" width="8.42578125" customWidth="1"/>
    <col min="11016" max="11016" width="20.28515625" customWidth="1"/>
    <col min="11018" max="11018" width="17.5703125" customWidth="1"/>
    <col min="11019" max="11019" width="7.7109375" customWidth="1"/>
    <col min="11020" max="11020" width="8.140625" customWidth="1"/>
    <col min="11021" max="11021" width="8" customWidth="1"/>
    <col min="11022" max="11022" width="8.7109375" customWidth="1"/>
    <col min="11023" max="11023" width="7.42578125" customWidth="1"/>
    <col min="11024" max="11024" width="8.7109375" customWidth="1"/>
    <col min="11263" max="11263" width="18.7109375" customWidth="1"/>
    <col min="11264" max="11264" width="8.42578125" customWidth="1"/>
    <col min="11265" max="11265" width="7.7109375" customWidth="1"/>
    <col min="11266" max="11266" width="7.28515625" customWidth="1"/>
    <col min="11267" max="11268" width="7.42578125" customWidth="1"/>
    <col min="11269" max="11269" width="9.28515625" customWidth="1"/>
    <col min="11270" max="11270" width="10.5703125" customWidth="1"/>
    <col min="11271" max="11271" width="8.42578125" customWidth="1"/>
    <col min="11272" max="11272" width="20.28515625" customWidth="1"/>
    <col min="11274" max="11274" width="17.5703125" customWidth="1"/>
    <col min="11275" max="11275" width="7.7109375" customWidth="1"/>
    <col min="11276" max="11276" width="8.140625" customWidth="1"/>
    <col min="11277" max="11277" width="8" customWidth="1"/>
    <col min="11278" max="11278" width="8.7109375" customWidth="1"/>
    <col min="11279" max="11279" width="7.42578125" customWidth="1"/>
    <col min="11280" max="11280" width="8.7109375" customWidth="1"/>
    <col min="11519" max="11519" width="18.7109375" customWidth="1"/>
    <col min="11520" max="11520" width="8.42578125" customWidth="1"/>
    <col min="11521" max="11521" width="7.7109375" customWidth="1"/>
    <col min="11522" max="11522" width="7.28515625" customWidth="1"/>
    <col min="11523" max="11524" width="7.42578125" customWidth="1"/>
    <col min="11525" max="11525" width="9.28515625" customWidth="1"/>
    <col min="11526" max="11526" width="10.5703125" customWidth="1"/>
    <col min="11527" max="11527" width="8.42578125" customWidth="1"/>
    <col min="11528" max="11528" width="20.28515625" customWidth="1"/>
    <col min="11530" max="11530" width="17.5703125" customWidth="1"/>
    <col min="11531" max="11531" width="7.7109375" customWidth="1"/>
    <col min="11532" max="11532" width="8.140625" customWidth="1"/>
    <col min="11533" max="11533" width="8" customWidth="1"/>
    <col min="11534" max="11534" width="8.7109375" customWidth="1"/>
    <col min="11535" max="11535" width="7.42578125" customWidth="1"/>
    <col min="11536" max="11536" width="8.7109375" customWidth="1"/>
    <col min="11775" max="11775" width="18.7109375" customWidth="1"/>
    <col min="11776" max="11776" width="8.42578125" customWidth="1"/>
    <col min="11777" max="11777" width="7.7109375" customWidth="1"/>
    <col min="11778" max="11778" width="7.28515625" customWidth="1"/>
    <col min="11779" max="11780" width="7.42578125" customWidth="1"/>
    <col min="11781" max="11781" width="9.28515625" customWidth="1"/>
    <col min="11782" max="11782" width="10.5703125" customWidth="1"/>
    <col min="11783" max="11783" width="8.42578125" customWidth="1"/>
    <col min="11784" max="11784" width="20.28515625" customWidth="1"/>
    <col min="11786" max="11786" width="17.5703125" customWidth="1"/>
    <col min="11787" max="11787" width="7.7109375" customWidth="1"/>
    <col min="11788" max="11788" width="8.140625" customWidth="1"/>
    <col min="11789" max="11789" width="8" customWidth="1"/>
    <col min="11790" max="11790" width="8.7109375" customWidth="1"/>
    <col min="11791" max="11791" width="7.42578125" customWidth="1"/>
    <col min="11792" max="11792" width="8.7109375" customWidth="1"/>
    <col min="12031" max="12031" width="18.7109375" customWidth="1"/>
    <col min="12032" max="12032" width="8.42578125" customWidth="1"/>
    <col min="12033" max="12033" width="7.7109375" customWidth="1"/>
    <col min="12034" max="12034" width="7.28515625" customWidth="1"/>
    <col min="12035" max="12036" width="7.42578125" customWidth="1"/>
    <col min="12037" max="12037" width="9.28515625" customWidth="1"/>
    <col min="12038" max="12038" width="10.5703125" customWidth="1"/>
    <col min="12039" max="12039" width="8.42578125" customWidth="1"/>
    <col min="12040" max="12040" width="20.28515625" customWidth="1"/>
    <col min="12042" max="12042" width="17.5703125" customWidth="1"/>
    <col min="12043" max="12043" width="7.7109375" customWidth="1"/>
    <col min="12044" max="12044" width="8.140625" customWidth="1"/>
    <col min="12045" max="12045" width="8" customWidth="1"/>
    <col min="12046" max="12046" width="8.7109375" customWidth="1"/>
    <col min="12047" max="12047" width="7.42578125" customWidth="1"/>
    <col min="12048" max="12048" width="8.7109375" customWidth="1"/>
    <col min="12287" max="12287" width="18.7109375" customWidth="1"/>
    <col min="12288" max="12288" width="8.42578125" customWidth="1"/>
    <col min="12289" max="12289" width="7.7109375" customWidth="1"/>
    <col min="12290" max="12290" width="7.28515625" customWidth="1"/>
    <col min="12291" max="12292" width="7.42578125" customWidth="1"/>
    <col min="12293" max="12293" width="9.28515625" customWidth="1"/>
    <col min="12294" max="12294" width="10.5703125" customWidth="1"/>
    <col min="12295" max="12295" width="8.42578125" customWidth="1"/>
    <col min="12296" max="12296" width="20.28515625" customWidth="1"/>
    <col min="12298" max="12298" width="17.5703125" customWidth="1"/>
    <col min="12299" max="12299" width="7.7109375" customWidth="1"/>
    <col min="12300" max="12300" width="8.140625" customWidth="1"/>
    <col min="12301" max="12301" width="8" customWidth="1"/>
    <col min="12302" max="12302" width="8.7109375" customWidth="1"/>
    <col min="12303" max="12303" width="7.42578125" customWidth="1"/>
    <col min="12304" max="12304" width="8.7109375" customWidth="1"/>
    <col min="12543" max="12543" width="18.7109375" customWidth="1"/>
    <col min="12544" max="12544" width="8.42578125" customWidth="1"/>
    <col min="12545" max="12545" width="7.7109375" customWidth="1"/>
    <col min="12546" max="12546" width="7.28515625" customWidth="1"/>
    <col min="12547" max="12548" width="7.42578125" customWidth="1"/>
    <col min="12549" max="12549" width="9.28515625" customWidth="1"/>
    <col min="12550" max="12550" width="10.5703125" customWidth="1"/>
    <col min="12551" max="12551" width="8.42578125" customWidth="1"/>
    <col min="12552" max="12552" width="20.28515625" customWidth="1"/>
    <col min="12554" max="12554" width="17.5703125" customWidth="1"/>
    <col min="12555" max="12555" width="7.7109375" customWidth="1"/>
    <col min="12556" max="12556" width="8.140625" customWidth="1"/>
    <col min="12557" max="12557" width="8" customWidth="1"/>
    <col min="12558" max="12558" width="8.7109375" customWidth="1"/>
    <col min="12559" max="12559" width="7.42578125" customWidth="1"/>
    <col min="12560" max="12560" width="8.7109375" customWidth="1"/>
    <col min="12799" max="12799" width="18.7109375" customWidth="1"/>
    <col min="12800" max="12800" width="8.42578125" customWidth="1"/>
    <col min="12801" max="12801" width="7.7109375" customWidth="1"/>
    <col min="12802" max="12802" width="7.28515625" customWidth="1"/>
    <col min="12803" max="12804" width="7.42578125" customWidth="1"/>
    <col min="12805" max="12805" width="9.28515625" customWidth="1"/>
    <col min="12806" max="12806" width="10.5703125" customWidth="1"/>
    <col min="12807" max="12807" width="8.42578125" customWidth="1"/>
    <col min="12808" max="12808" width="20.28515625" customWidth="1"/>
    <col min="12810" max="12810" width="17.5703125" customWidth="1"/>
    <col min="12811" max="12811" width="7.7109375" customWidth="1"/>
    <col min="12812" max="12812" width="8.140625" customWidth="1"/>
    <col min="12813" max="12813" width="8" customWidth="1"/>
    <col min="12814" max="12814" width="8.7109375" customWidth="1"/>
    <col min="12815" max="12815" width="7.42578125" customWidth="1"/>
    <col min="12816" max="12816" width="8.7109375" customWidth="1"/>
    <col min="13055" max="13055" width="18.7109375" customWidth="1"/>
    <col min="13056" max="13056" width="8.42578125" customWidth="1"/>
    <col min="13057" max="13057" width="7.7109375" customWidth="1"/>
    <col min="13058" max="13058" width="7.28515625" customWidth="1"/>
    <col min="13059" max="13060" width="7.42578125" customWidth="1"/>
    <col min="13061" max="13061" width="9.28515625" customWidth="1"/>
    <col min="13062" max="13062" width="10.5703125" customWidth="1"/>
    <col min="13063" max="13063" width="8.42578125" customWidth="1"/>
    <col min="13064" max="13064" width="20.28515625" customWidth="1"/>
    <col min="13066" max="13066" width="17.5703125" customWidth="1"/>
    <col min="13067" max="13067" width="7.7109375" customWidth="1"/>
    <col min="13068" max="13068" width="8.140625" customWidth="1"/>
    <col min="13069" max="13069" width="8" customWidth="1"/>
    <col min="13070" max="13070" width="8.7109375" customWidth="1"/>
    <col min="13071" max="13071" width="7.42578125" customWidth="1"/>
    <col min="13072" max="13072" width="8.7109375" customWidth="1"/>
    <col min="13311" max="13311" width="18.7109375" customWidth="1"/>
    <col min="13312" max="13312" width="8.42578125" customWidth="1"/>
    <col min="13313" max="13313" width="7.7109375" customWidth="1"/>
    <col min="13314" max="13314" width="7.28515625" customWidth="1"/>
    <col min="13315" max="13316" width="7.42578125" customWidth="1"/>
    <col min="13317" max="13317" width="9.28515625" customWidth="1"/>
    <col min="13318" max="13318" width="10.5703125" customWidth="1"/>
    <col min="13319" max="13319" width="8.42578125" customWidth="1"/>
    <col min="13320" max="13320" width="20.28515625" customWidth="1"/>
    <col min="13322" max="13322" width="17.5703125" customWidth="1"/>
    <col min="13323" max="13323" width="7.7109375" customWidth="1"/>
    <col min="13324" max="13324" width="8.140625" customWidth="1"/>
    <col min="13325" max="13325" width="8" customWidth="1"/>
    <col min="13326" max="13326" width="8.7109375" customWidth="1"/>
    <col min="13327" max="13327" width="7.42578125" customWidth="1"/>
    <col min="13328" max="13328" width="8.7109375" customWidth="1"/>
    <col min="13567" max="13567" width="18.7109375" customWidth="1"/>
    <col min="13568" max="13568" width="8.42578125" customWidth="1"/>
    <col min="13569" max="13569" width="7.7109375" customWidth="1"/>
    <col min="13570" max="13570" width="7.28515625" customWidth="1"/>
    <col min="13571" max="13572" width="7.42578125" customWidth="1"/>
    <col min="13573" max="13573" width="9.28515625" customWidth="1"/>
    <col min="13574" max="13574" width="10.5703125" customWidth="1"/>
    <col min="13575" max="13575" width="8.42578125" customWidth="1"/>
    <col min="13576" max="13576" width="20.28515625" customWidth="1"/>
    <col min="13578" max="13578" width="17.5703125" customWidth="1"/>
    <col min="13579" max="13579" width="7.7109375" customWidth="1"/>
    <col min="13580" max="13580" width="8.140625" customWidth="1"/>
    <col min="13581" max="13581" width="8" customWidth="1"/>
    <col min="13582" max="13582" width="8.7109375" customWidth="1"/>
    <col min="13583" max="13583" width="7.42578125" customWidth="1"/>
    <col min="13584" max="13584" width="8.7109375" customWidth="1"/>
    <col min="13823" max="13823" width="18.7109375" customWidth="1"/>
    <col min="13824" max="13824" width="8.42578125" customWidth="1"/>
    <col min="13825" max="13825" width="7.7109375" customWidth="1"/>
    <col min="13826" max="13826" width="7.28515625" customWidth="1"/>
    <col min="13827" max="13828" width="7.42578125" customWidth="1"/>
    <col min="13829" max="13829" width="9.28515625" customWidth="1"/>
    <col min="13830" max="13830" width="10.5703125" customWidth="1"/>
    <col min="13831" max="13831" width="8.42578125" customWidth="1"/>
    <col min="13832" max="13832" width="20.28515625" customWidth="1"/>
    <col min="13834" max="13834" width="17.5703125" customWidth="1"/>
    <col min="13835" max="13835" width="7.7109375" customWidth="1"/>
    <col min="13836" max="13836" width="8.140625" customWidth="1"/>
    <col min="13837" max="13837" width="8" customWidth="1"/>
    <col min="13838" max="13838" width="8.7109375" customWidth="1"/>
    <col min="13839" max="13839" width="7.42578125" customWidth="1"/>
    <col min="13840" max="13840" width="8.7109375" customWidth="1"/>
    <col min="14079" max="14079" width="18.7109375" customWidth="1"/>
    <col min="14080" max="14080" width="8.42578125" customWidth="1"/>
    <col min="14081" max="14081" width="7.7109375" customWidth="1"/>
    <col min="14082" max="14082" width="7.28515625" customWidth="1"/>
    <col min="14083" max="14084" width="7.42578125" customWidth="1"/>
    <col min="14085" max="14085" width="9.28515625" customWidth="1"/>
    <col min="14086" max="14086" width="10.5703125" customWidth="1"/>
    <col min="14087" max="14087" width="8.42578125" customWidth="1"/>
    <col min="14088" max="14088" width="20.28515625" customWidth="1"/>
    <col min="14090" max="14090" width="17.5703125" customWidth="1"/>
    <col min="14091" max="14091" width="7.7109375" customWidth="1"/>
    <col min="14092" max="14092" width="8.140625" customWidth="1"/>
    <col min="14093" max="14093" width="8" customWidth="1"/>
    <col min="14094" max="14094" width="8.7109375" customWidth="1"/>
    <col min="14095" max="14095" width="7.42578125" customWidth="1"/>
    <col min="14096" max="14096" width="8.7109375" customWidth="1"/>
    <col min="14335" max="14335" width="18.7109375" customWidth="1"/>
    <col min="14336" max="14336" width="8.42578125" customWidth="1"/>
    <col min="14337" max="14337" width="7.7109375" customWidth="1"/>
    <col min="14338" max="14338" width="7.28515625" customWidth="1"/>
    <col min="14339" max="14340" width="7.42578125" customWidth="1"/>
    <col min="14341" max="14341" width="9.28515625" customWidth="1"/>
    <col min="14342" max="14342" width="10.5703125" customWidth="1"/>
    <col min="14343" max="14343" width="8.42578125" customWidth="1"/>
    <col min="14344" max="14344" width="20.28515625" customWidth="1"/>
    <col min="14346" max="14346" width="17.5703125" customWidth="1"/>
    <col min="14347" max="14347" width="7.7109375" customWidth="1"/>
    <col min="14348" max="14348" width="8.140625" customWidth="1"/>
    <col min="14349" max="14349" width="8" customWidth="1"/>
    <col min="14350" max="14350" width="8.7109375" customWidth="1"/>
    <col min="14351" max="14351" width="7.42578125" customWidth="1"/>
    <col min="14352" max="14352" width="8.7109375" customWidth="1"/>
    <col min="14591" max="14591" width="18.7109375" customWidth="1"/>
    <col min="14592" max="14592" width="8.42578125" customWidth="1"/>
    <col min="14593" max="14593" width="7.7109375" customWidth="1"/>
    <col min="14594" max="14594" width="7.28515625" customWidth="1"/>
    <col min="14595" max="14596" width="7.42578125" customWidth="1"/>
    <col min="14597" max="14597" width="9.28515625" customWidth="1"/>
    <col min="14598" max="14598" width="10.5703125" customWidth="1"/>
    <col min="14599" max="14599" width="8.42578125" customWidth="1"/>
    <col min="14600" max="14600" width="20.28515625" customWidth="1"/>
    <col min="14602" max="14602" width="17.5703125" customWidth="1"/>
    <col min="14603" max="14603" width="7.7109375" customWidth="1"/>
    <col min="14604" max="14604" width="8.140625" customWidth="1"/>
    <col min="14605" max="14605" width="8" customWidth="1"/>
    <col min="14606" max="14606" width="8.7109375" customWidth="1"/>
    <col min="14607" max="14607" width="7.42578125" customWidth="1"/>
    <col min="14608" max="14608" width="8.7109375" customWidth="1"/>
    <col min="14847" max="14847" width="18.7109375" customWidth="1"/>
    <col min="14848" max="14848" width="8.42578125" customWidth="1"/>
    <col min="14849" max="14849" width="7.7109375" customWidth="1"/>
    <col min="14850" max="14850" width="7.28515625" customWidth="1"/>
    <col min="14851" max="14852" width="7.42578125" customWidth="1"/>
    <col min="14853" max="14853" width="9.28515625" customWidth="1"/>
    <col min="14854" max="14854" width="10.5703125" customWidth="1"/>
    <col min="14855" max="14855" width="8.42578125" customWidth="1"/>
    <col min="14856" max="14856" width="20.28515625" customWidth="1"/>
    <col min="14858" max="14858" width="17.5703125" customWidth="1"/>
    <col min="14859" max="14859" width="7.7109375" customWidth="1"/>
    <col min="14860" max="14860" width="8.140625" customWidth="1"/>
    <col min="14861" max="14861" width="8" customWidth="1"/>
    <col min="14862" max="14862" width="8.7109375" customWidth="1"/>
    <col min="14863" max="14863" width="7.42578125" customWidth="1"/>
    <col min="14864" max="14864" width="8.7109375" customWidth="1"/>
    <col min="15103" max="15103" width="18.7109375" customWidth="1"/>
    <col min="15104" max="15104" width="8.42578125" customWidth="1"/>
    <col min="15105" max="15105" width="7.7109375" customWidth="1"/>
    <col min="15106" max="15106" width="7.28515625" customWidth="1"/>
    <col min="15107" max="15108" width="7.42578125" customWidth="1"/>
    <col min="15109" max="15109" width="9.28515625" customWidth="1"/>
    <col min="15110" max="15110" width="10.5703125" customWidth="1"/>
    <col min="15111" max="15111" width="8.42578125" customWidth="1"/>
    <col min="15112" max="15112" width="20.28515625" customWidth="1"/>
    <col min="15114" max="15114" width="17.5703125" customWidth="1"/>
    <col min="15115" max="15115" width="7.7109375" customWidth="1"/>
    <col min="15116" max="15116" width="8.140625" customWidth="1"/>
    <col min="15117" max="15117" width="8" customWidth="1"/>
    <col min="15118" max="15118" width="8.7109375" customWidth="1"/>
    <col min="15119" max="15119" width="7.42578125" customWidth="1"/>
    <col min="15120" max="15120" width="8.7109375" customWidth="1"/>
    <col min="15359" max="15359" width="18.7109375" customWidth="1"/>
    <col min="15360" max="15360" width="8.42578125" customWidth="1"/>
    <col min="15361" max="15361" width="7.7109375" customWidth="1"/>
    <col min="15362" max="15362" width="7.28515625" customWidth="1"/>
    <col min="15363" max="15364" width="7.42578125" customWidth="1"/>
    <col min="15365" max="15365" width="9.28515625" customWidth="1"/>
    <col min="15366" max="15366" width="10.5703125" customWidth="1"/>
    <col min="15367" max="15367" width="8.42578125" customWidth="1"/>
    <col min="15368" max="15368" width="20.28515625" customWidth="1"/>
    <col min="15370" max="15370" width="17.5703125" customWidth="1"/>
    <col min="15371" max="15371" width="7.7109375" customWidth="1"/>
    <col min="15372" max="15372" width="8.140625" customWidth="1"/>
    <col min="15373" max="15373" width="8" customWidth="1"/>
    <col min="15374" max="15374" width="8.7109375" customWidth="1"/>
    <col min="15375" max="15375" width="7.42578125" customWidth="1"/>
    <col min="15376" max="15376" width="8.7109375" customWidth="1"/>
    <col min="15615" max="15615" width="18.7109375" customWidth="1"/>
    <col min="15616" max="15616" width="8.42578125" customWidth="1"/>
    <col min="15617" max="15617" width="7.7109375" customWidth="1"/>
    <col min="15618" max="15618" width="7.28515625" customWidth="1"/>
    <col min="15619" max="15620" width="7.42578125" customWidth="1"/>
    <col min="15621" max="15621" width="9.28515625" customWidth="1"/>
    <col min="15622" max="15622" width="10.5703125" customWidth="1"/>
    <col min="15623" max="15623" width="8.42578125" customWidth="1"/>
    <col min="15624" max="15624" width="20.28515625" customWidth="1"/>
    <col min="15626" max="15626" width="17.5703125" customWidth="1"/>
    <col min="15627" max="15627" width="7.7109375" customWidth="1"/>
    <col min="15628" max="15628" width="8.140625" customWidth="1"/>
    <col min="15629" max="15629" width="8" customWidth="1"/>
    <col min="15630" max="15630" width="8.7109375" customWidth="1"/>
    <col min="15631" max="15631" width="7.42578125" customWidth="1"/>
    <col min="15632" max="15632" width="8.7109375" customWidth="1"/>
    <col min="15871" max="15871" width="18.7109375" customWidth="1"/>
    <col min="15872" max="15872" width="8.42578125" customWidth="1"/>
    <col min="15873" max="15873" width="7.7109375" customWidth="1"/>
    <col min="15874" max="15874" width="7.28515625" customWidth="1"/>
    <col min="15875" max="15876" width="7.42578125" customWidth="1"/>
    <col min="15877" max="15877" width="9.28515625" customWidth="1"/>
    <col min="15878" max="15878" width="10.5703125" customWidth="1"/>
    <col min="15879" max="15879" width="8.42578125" customWidth="1"/>
    <col min="15880" max="15880" width="20.28515625" customWidth="1"/>
    <col min="15882" max="15882" width="17.5703125" customWidth="1"/>
    <col min="15883" max="15883" width="7.7109375" customWidth="1"/>
    <col min="15884" max="15884" width="8.140625" customWidth="1"/>
    <col min="15885" max="15885" width="8" customWidth="1"/>
    <col min="15886" max="15886" width="8.7109375" customWidth="1"/>
    <col min="15887" max="15887" width="7.42578125" customWidth="1"/>
    <col min="15888" max="15888" width="8.7109375" customWidth="1"/>
    <col min="16127" max="16127" width="18.7109375" customWidth="1"/>
    <col min="16128" max="16128" width="8.42578125" customWidth="1"/>
    <col min="16129" max="16129" width="7.7109375" customWidth="1"/>
    <col min="16130" max="16130" width="7.28515625" customWidth="1"/>
    <col min="16131" max="16132" width="7.42578125" customWidth="1"/>
    <col min="16133" max="16133" width="9.28515625" customWidth="1"/>
    <col min="16134" max="16134" width="10.5703125" customWidth="1"/>
    <col min="16135" max="16135" width="8.42578125" customWidth="1"/>
    <col min="16136" max="16136" width="20.28515625" customWidth="1"/>
    <col min="16138" max="16138" width="17.5703125" customWidth="1"/>
    <col min="16139" max="16139" width="7.7109375" customWidth="1"/>
    <col min="16140" max="16140" width="8.140625" customWidth="1"/>
    <col min="16141" max="16141" width="8" customWidth="1"/>
    <col min="16142" max="16142" width="8.7109375" customWidth="1"/>
    <col min="16143" max="16143" width="7.42578125" customWidth="1"/>
    <col min="16144" max="16144" width="8.7109375" customWidth="1"/>
  </cols>
  <sheetData>
    <row r="1" spans="1:17" ht="18">
      <c r="A1" s="754" t="s">
        <v>4</v>
      </c>
      <c r="B1" s="754"/>
      <c r="C1" s="754"/>
      <c r="D1" s="754"/>
      <c r="E1" s="754"/>
      <c r="F1" s="754"/>
      <c r="G1" s="754"/>
      <c r="H1" s="754"/>
      <c r="I1" s="754"/>
      <c r="J1" s="754"/>
    </row>
    <row r="2" spans="1:17" ht="18">
      <c r="A2" s="816">
        <v>2018</v>
      </c>
      <c r="B2" s="816"/>
      <c r="C2" s="816"/>
      <c r="D2" s="816"/>
      <c r="E2" s="816"/>
      <c r="F2" s="816"/>
      <c r="G2" s="816"/>
      <c r="H2" s="816"/>
      <c r="I2" s="816"/>
      <c r="J2" s="816"/>
    </row>
    <row r="3" spans="1:17" ht="18">
      <c r="A3" s="817" t="s">
        <v>117</v>
      </c>
      <c r="B3" s="817"/>
      <c r="C3" s="817"/>
      <c r="D3" s="817"/>
      <c r="E3" s="817"/>
      <c r="F3" s="817"/>
      <c r="G3" s="817"/>
      <c r="H3" s="817"/>
      <c r="I3" s="817"/>
      <c r="J3" s="817"/>
    </row>
    <row r="4" spans="1:17" ht="15.75">
      <c r="A4" s="126" t="s">
        <v>680</v>
      </c>
      <c r="B4" s="78"/>
      <c r="C4" s="78"/>
      <c r="D4" s="78"/>
      <c r="E4" s="78"/>
      <c r="F4" s="78"/>
      <c r="G4" s="78"/>
      <c r="H4" s="78"/>
      <c r="I4" s="78"/>
      <c r="J4" s="123" t="s">
        <v>219</v>
      </c>
    </row>
    <row r="5" spans="1:17">
      <c r="A5" s="125" t="s">
        <v>112</v>
      </c>
      <c r="B5" s="78"/>
      <c r="C5" s="78"/>
      <c r="D5" s="78"/>
      <c r="E5" s="78"/>
      <c r="F5" s="78"/>
      <c r="G5" s="78"/>
      <c r="H5" s="78"/>
      <c r="I5" s="78"/>
      <c r="J5" s="128" t="s">
        <v>220</v>
      </c>
      <c r="N5" s="52">
        <v>2010</v>
      </c>
      <c r="O5" s="52"/>
      <c r="P5" s="52"/>
    </row>
    <row r="6" spans="1:17" ht="15.75" thickBot="1">
      <c r="A6" s="818"/>
      <c r="B6" s="732" t="s">
        <v>5</v>
      </c>
      <c r="C6" s="732" t="s">
        <v>6</v>
      </c>
      <c r="D6" s="732" t="s">
        <v>7</v>
      </c>
      <c r="E6" s="732" t="s">
        <v>8</v>
      </c>
      <c r="F6" s="732" t="s">
        <v>9</v>
      </c>
      <c r="G6" s="732" t="s">
        <v>10</v>
      </c>
      <c r="H6" s="732" t="s">
        <v>11</v>
      </c>
      <c r="I6" s="732" t="s">
        <v>12</v>
      </c>
      <c r="J6" s="819"/>
      <c r="N6" s="52" t="s">
        <v>40</v>
      </c>
      <c r="O6" s="608">
        <v>414734</v>
      </c>
      <c r="P6" s="52"/>
    </row>
    <row r="7" spans="1:17" ht="16.5" thickTop="1">
      <c r="A7" s="818"/>
      <c r="B7" s="733" t="s">
        <v>13</v>
      </c>
      <c r="C7" s="733" t="s">
        <v>14</v>
      </c>
      <c r="D7" s="733" t="s">
        <v>15</v>
      </c>
      <c r="E7" s="733" t="s">
        <v>16</v>
      </c>
      <c r="F7" s="733" t="s">
        <v>17</v>
      </c>
      <c r="G7" s="733" t="s">
        <v>18</v>
      </c>
      <c r="H7" s="733" t="s">
        <v>19</v>
      </c>
      <c r="I7" s="734" t="s">
        <v>1</v>
      </c>
      <c r="J7" s="820"/>
      <c r="N7" s="52" t="s">
        <v>22</v>
      </c>
      <c r="O7" s="608">
        <v>5039831</v>
      </c>
      <c r="P7" s="52"/>
    </row>
    <row r="8" spans="1:17">
      <c r="A8" s="193" t="s">
        <v>20</v>
      </c>
      <c r="B8" s="735">
        <v>223479</v>
      </c>
      <c r="C8" s="735">
        <v>212426</v>
      </c>
      <c r="D8" s="735">
        <v>42363</v>
      </c>
      <c r="E8" s="735">
        <v>15924</v>
      </c>
      <c r="F8" s="735">
        <v>15976</v>
      </c>
      <c r="G8" s="735">
        <v>13340</v>
      </c>
      <c r="H8" s="735">
        <v>6332</v>
      </c>
      <c r="I8" s="736">
        <f>SUM(B8:H8)</f>
        <v>529840</v>
      </c>
      <c r="J8" s="737" t="s">
        <v>21</v>
      </c>
      <c r="N8" s="52" t="s">
        <v>25</v>
      </c>
      <c r="O8" s="608">
        <v>3784536</v>
      </c>
      <c r="P8" s="52"/>
    </row>
    <row r="9" spans="1:17">
      <c r="A9" s="193" t="s">
        <v>681</v>
      </c>
      <c r="B9" s="735">
        <v>0</v>
      </c>
      <c r="C9" s="735">
        <v>0</v>
      </c>
      <c r="D9" s="735">
        <v>0</v>
      </c>
      <c r="E9" s="735">
        <v>0</v>
      </c>
      <c r="F9" s="735">
        <v>0</v>
      </c>
      <c r="G9" s="735">
        <v>161438</v>
      </c>
      <c r="H9" s="735">
        <v>0</v>
      </c>
      <c r="I9" s="736">
        <f>SUM(B9:H9)</f>
        <v>161438</v>
      </c>
      <c r="J9" s="737" t="s">
        <v>682</v>
      </c>
      <c r="N9" s="52" t="s">
        <v>675</v>
      </c>
      <c r="O9" s="608">
        <v>4279506</v>
      </c>
      <c r="P9" s="52"/>
    </row>
    <row r="10" spans="1:17">
      <c r="A10" s="193" t="s">
        <v>711</v>
      </c>
      <c r="B10" s="735">
        <v>95905</v>
      </c>
      <c r="C10" s="735">
        <v>251747</v>
      </c>
      <c r="D10" s="735">
        <v>43296</v>
      </c>
      <c r="E10" s="735">
        <v>14347</v>
      </c>
      <c r="F10" s="735">
        <v>5278</v>
      </c>
      <c r="G10" s="735">
        <v>16534</v>
      </c>
      <c r="H10" s="735">
        <v>18302</v>
      </c>
      <c r="I10" s="736">
        <f>SUM(B10:H10)</f>
        <v>445409</v>
      </c>
      <c r="J10" s="737" t="s">
        <v>712</v>
      </c>
      <c r="N10" s="52" t="s">
        <v>679</v>
      </c>
      <c r="O10" s="608">
        <v>731528</v>
      </c>
      <c r="P10" s="52"/>
    </row>
    <row r="11" spans="1:17">
      <c r="A11" s="193" t="s">
        <v>713</v>
      </c>
      <c r="B11" s="735">
        <v>3323877</v>
      </c>
      <c r="C11" s="735">
        <v>2460524</v>
      </c>
      <c r="D11" s="735">
        <v>743798</v>
      </c>
      <c r="E11" s="735">
        <v>239841</v>
      </c>
      <c r="F11" s="735">
        <v>93507</v>
      </c>
      <c r="G11" s="735">
        <v>285532</v>
      </c>
      <c r="H11" s="735">
        <v>272688</v>
      </c>
      <c r="I11" s="736">
        <f t="shared" ref="I11:I23" si="0">SUM(B11:H11)</f>
        <v>7419767</v>
      </c>
      <c r="J11" s="737" t="s">
        <v>714</v>
      </c>
      <c r="N11" s="52" t="s">
        <v>12</v>
      </c>
      <c r="O11" s="608">
        <f>SUM(O6:O10)</f>
        <v>14250135</v>
      </c>
      <c r="P11" s="52"/>
    </row>
    <row r="12" spans="1:17">
      <c r="A12" s="193" t="s">
        <v>116</v>
      </c>
      <c r="B12" s="735">
        <v>526837</v>
      </c>
      <c r="C12" s="738">
        <v>69</v>
      </c>
      <c r="D12" s="735">
        <v>182088</v>
      </c>
      <c r="E12" s="735">
        <v>52632</v>
      </c>
      <c r="F12" s="735">
        <v>17082</v>
      </c>
      <c r="G12" s="735">
        <v>41421</v>
      </c>
      <c r="H12" s="735">
        <v>46739</v>
      </c>
      <c r="I12" s="736">
        <f t="shared" si="0"/>
        <v>866868</v>
      </c>
      <c r="J12" s="737" t="s">
        <v>715</v>
      </c>
      <c r="N12" s="491"/>
      <c r="O12" s="491"/>
      <c r="P12" s="491"/>
      <c r="Q12" s="38"/>
    </row>
    <row r="13" spans="1:17">
      <c r="A13" s="193" t="s">
        <v>23</v>
      </c>
      <c r="B13" s="735">
        <v>690</v>
      </c>
      <c r="C13" s="735">
        <v>0</v>
      </c>
      <c r="D13" s="735">
        <v>0</v>
      </c>
      <c r="E13" s="738">
        <v>0</v>
      </c>
      <c r="F13" s="738">
        <v>0</v>
      </c>
      <c r="G13" s="735">
        <v>35</v>
      </c>
      <c r="H13" s="735">
        <v>25</v>
      </c>
      <c r="I13" s="736">
        <f t="shared" si="0"/>
        <v>750</v>
      </c>
      <c r="J13" s="737" t="s">
        <v>24</v>
      </c>
      <c r="N13" s="52">
        <v>2012</v>
      </c>
      <c r="O13" s="52"/>
      <c r="P13" s="52"/>
      <c r="Q13" s="38"/>
    </row>
    <row r="14" spans="1:17">
      <c r="A14" s="193" t="s">
        <v>25</v>
      </c>
      <c r="B14" s="735">
        <v>2336759</v>
      </c>
      <c r="C14" s="735">
        <v>4484547</v>
      </c>
      <c r="D14" s="735">
        <v>5272</v>
      </c>
      <c r="E14" s="738">
        <v>0</v>
      </c>
      <c r="F14" s="738">
        <v>0</v>
      </c>
      <c r="G14" s="735">
        <v>63</v>
      </c>
      <c r="H14" s="735">
        <v>50</v>
      </c>
      <c r="I14" s="736">
        <f t="shared" si="0"/>
        <v>6826691</v>
      </c>
      <c r="J14" s="737" t="s">
        <v>26</v>
      </c>
      <c r="N14" s="52" t="s">
        <v>40</v>
      </c>
      <c r="O14" s="600">
        <v>421822</v>
      </c>
      <c r="P14" s="622">
        <f>O14/O23*100</f>
        <v>2.8415646275046549</v>
      </c>
      <c r="Q14" s="38"/>
    </row>
    <row r="15" spans="1:17">
      <c r="A15" s="193" t="s">
        <v>27</v>
      </c>
      <c r="B15" s="735">
        <v>1633399</v>
      </c>
      <c r="C15" s="735">
        <v>827250</v>
      </c>
      <c r="D15" s="735">
        <v>198909</v>
      </c>
      <c r="E15" s="735">
        <v>60207</v>
      </c>
      <c r="F15" s="735">
        <v>22570</v>
      </c>
      <c r="G15" s="735">
        <v>67075</v>
      </c>
      <c r="H15" s="735">
        <v>123918</v>
      </c>
      <c r="I15" s="736">
        <f t="shared" si="0"/>
        <v>2933328</v>
      </c>
      <c r="J15" s="737" t="s">
        <v>28</v>
      </c>
      <c r="N15" s="52" t="s">
        <v>685</v>
      </c>
      <c r="O15" s="600">
        <v>235960</v>
      </c>
      <c r="P15" s="622">
        <f>O15/O23*100</f>
        <v>1.5895225699607853</v>
      </c>
      <c r="Q15" s="38"/>
    </row>
    <row r="16" spans="1:17">
      <c r="A16" s="193" t="s">
        <v>29</v>
      </c>
      <c r="B16" s="735">
        <v>0</v>
      </c>
      <c r="C16" s="735">
        <v>33032</v>
      </c>
      <c r="D16" s="735">
        <v>28405</v>
      </c>
      <c r="E16" s="738">
        <v>0</v>
      </c>
      <c r="F16" s="738">
        <v>64</v>
      </c>
      <c r="G16" s="738">
        <v>6226</v>
      </c>
      <c r="H16" s="738">
        <v>277</v>
      </c>
      <c r="I16" s="736">
        <f t="shared" si="0"/>
        <v>68004</v>
      </c>
      <c r="J16" s="737" t="s">
        <v>30</v>
      </c>
      <c r="N16" s="52" t="s">
        <v>686</v>
      </c>
      <c r="O16" s="600">
        <v>4368537</v>
      </c>
      <c r="P16" s="622">
        <f>O16/O23*100</f>
        <v>29.428242749655787</v>
      </c>
      <c r="Q16" s="38"/>
    </row>
    <row r="17" spans="1:17">
      <c r="A17" s="193" t="s">
        <v>31</v>
      </c>
      <c r="B17" s="735">
        <v>350</v>
      </c>
      <c r="C17" s="735">
        <v>70600</v>
      </c>
      <c r="D17" s="735">
        <v>11700</v>
      </c>
      <c r="E17" s="735">
        <v>2850</v>
      </c>
      <c r="F17" s="738">
        <v>1800</v>
      </c>
      <c r="G17" s="738">
        <v>5000</v>
      </c>
      <c r="H17" s="738">
        <v>700</v>
      </c>
      <c r="I17" s="736">
        <f t="shared" si="0"/>
        <v>93000</v>
      </c>
      <c r="J17" s="737" t="s">
        <v>32</v>
      </c>
      <c r="N17" s="52" t="s">
        <v>116</v>
      </c>
      <c r="O17" s="600">
        <v>901513</v>
      </c>
      <c r="P17" s="622">
        <f>O17/O23*100</f>
        <v>6.072958385374883</v>
      </c>
      <c r="Q17" s="38"/>
    </row>
    <row r="18" spans="1:17">
      <c r="A18" s="193" t="s">
        <v>33</v>
      </c>
      <c r="B18" s="735">
        <v>33106</v>
      </c>
      <c r="C18" s="735">
        <v>20419</v>
      </c>
      <c r="D18" s="735">
        <v>52825</v>
      </c>
      <c r="E18" s="735">
        <v>1392</v>
      </c>
      <c r="F18" s="735">
        <v>153</v>
      </c>
      <c r="G18" s="735">
        <v>2253</v>
      </c>
      <c r="H18" s="735">
        <v>1111</v>
      </c>
      <c r="I18" s="736">
        <f t="shared" si="0"/>
        <v>111259</v>
      </c>
      <c r="J18" s="737" t="s">
        <v>34</v>
      </c>
      <c r="N18" s="52" t="s">
        <v>674</v>
      </c>
      <c r="O18" s="600">
        <v>4492131</v>
      </c>
      <c r="P18" s="622">
        <f>O18/O23*100</f>
        <v>30.260822222921313</v>
      </c>
      <c r="Q18" s="38"/>
    </row>
    <row r="19" spans="1:17">
      <c r="A19" s="193" t="s">
        <v>35</v>
      </c>
      <c r="B19" s="735">
        <v>1544</v>
      </c>
      <c r="C19" s="735">
        <v>29405</v>
      </c>
      <c r="D19" s="738">
        <v>3302</v>
      </c>
      <c r="E19" s="738">
        <v>0</v>
      </c>
      <c r="F19" s="738">
        <v>0</v>
      </c>
      <c r="G19" s="738">
        <v>0</v>
      </c>
      <c r="H19" s="735">
        <v>3785</v>
      </c>
      <c r="I19" s="736">
        <f t="shared" si="0"/>
        <v>38036</v>
      </c>
      <c r="J19" s="737" t="s">
        <v>36</v>
      </c>
      <c r="N19" s="52" t="s">
        <v>675</v>
      </c>
      <c r="O19" s="600">
        <v>4053580</v>
      </c>
      <c r="P19" s="622">
        <f>O19/O23*100</f>
        <v>27.306564244539921</v>
      </c>
      <c r="Q19" s="38"/>
    </row>
    <row r="20" spans="1:17">
      <c r="A20" s="193" t="s">
        <v>716</v>
      </c>
      <c r="B20" s="735">
        <v>71731</v>
      </c>
      <c r="C20" s="735">
        <v>31600</v>
      </c>
      <c r="D20" s="738">
        <v>0</v>
      </c>
      <c r="E20" s="738">
        <v>0</v>
      </c>
      <c r="F20" s="738">
        <v>0</v>
      </c>
      <c r="G20" s="738">
        <v>0</v>
      </c>
      <c r="H20" s="735">
        <v>0</v>
      </c>
      <c r="I20" s="736">
        <f t="shared" si="0"/>
        <v>103331</v>
      </c>
      <c r="J20" s="737" t="s">
        <v>37</v>
      </c>
      <c r="N20" s="52"/>
      <c r="O20" s="600"/>
      <c r="P20" s="622"/>
      <c r="Q20" s="38"/>
    </row>
    <row r="21" spans="1:17">
      <c r="A21" s="193" t="s">
        <v>136</v>
      </c>
      <c r="B21" s="735">
        <v>26011</v>
      </c>
      <c r="C21" s="738">
        <v>0</v>
      </c>
      <c r="D21" s="738">
        <v>0</v>
      </c>
      <c r="E21" s="738">
        <v>0</v>
      </c>
      <c r="F21" s="738">
        <v>0</v>
      </c>
      <c r="G21" s="738">
        <v>0</v>
      </c>
      <c r="H21" s="738">
        <v>0</v>
      </c>
      <c r="I21" s="736">
        <f t="shared" si="0"/>
        <v>26011</v>
      </c>
      <c r="J21" s="737" t="s">
        <v>268</v>
      </c>
      <c r="N21" s="52" t="s">
        <v>437</v>
      </c>
      <c r="O21" s="600">
        <v>115465</v>
      </c>
      <c r="P21" s="622">
        <f>O21/O23*100</f>
        <v>0.77781922164994954</v>
      </c>
      <c r="Q21" s="38"/>
    </row>
    <row r="22" spans="1:17">
      <c r="A22" s="193" t="s">
        <v>717</v>
      </c>
      <c r="B22" s="735">
        <v>0</v>
      </c>
      <c r="C22" s="738">
        <v>59158</v>
      </c>
      <c r="D22" s="738">
        <v>0</v>
      </c>
      <c r="E22" s="738">
        <v>0</v>
      </c>
      <c r="F22" s="738">
        <v>0</v>
      </c>
      <c r="G22" s="738">
        <v>50964</v>
      </c>
      <c r="H22" s="738">
        <v>0</v>
      </c>
      <c r="I22" s="736">
        <f t="shared" si="0"/>
        <v>110122</v>
      </c>
      <c r="J22" s="737" t="s">
        <v>718</v>
      </c>
      <c r="N22" s="52" t="s">
        <v>679</v>
      </c>
      <c r="O22" s="600">
        <v>255701</v>
      </c>
      <c r="P22" s="622">
        <f>O22/O23*100</f>
        <v>1.7225059783927057</v>
      </c>
      <c r="Q22" s="38"/>
    </row>
    <row r="23" spans="1:17">
      <c r="A23" s="193" t="s">
        <v>683</v>
      </c>
      <c r="B23" s="735">
        <v>0</v>
      </c>
      <c r="C23" s="738">
        <v>0</v>
      </c>
      <c r="D23" s="738">
        <v>0</v>
      </c>
      <c r="E23" s="738">
        <v>0</v>
      </c>
      <c r="F23" s="738">
        <v>0</v>
      </c>
      <c r="G23" s="738">
        <v>0</v>
      </c>
      <c r="H23" s="738">
        <v>0</v>
      </c>
      <c r="I23" s="736">
        <f t="shared" si="0"/>
        <v>0</v>
      </c>
      <c r="J23" s="737" t="s">
        <v>684</v>
      </c>
      <c r="N23" s="623" t="s">
        <v>0</v>
      </c>
      <c r="O23" s="624">
        <f>SUM(O14:O22)</f>
        <v>14844709</v>
      </c>
      <c r="P23" s="622"/>
      <c r="Q23" s="38"/>
    </row>
    <row r="24" spans="1:17">
      <c r="A24" s="739" t="s">
        <v>158</v>
      </c>
      <c r="B24" s="740">
        <f>SUM(B8:B23)</f>
        <v>8273688</v>
      </c>
      <c r="C24" s="740">
        <f t="shared" ref="C24:H24" si="1">SUM(C8:C23)</f>
        <v>8480777</v>
      </c>
      <c r="D24" s="740">
        <f>SUM(D8:D23)</f>
        <v>1311958</v>
      </c>
      <c r="E24" s="740">
        <f t="shared" si="1"/>
        <v>387193</v>
      </c>
      <c r="F24" s="740">
        <f t="shared" si="1"/>
        <v>156430</v>
      </c>
      <c r="G24" s="740">
        <f t="shared" si="1"/>
        <v>649881</v>
      </c>
      <c r="H24" s="740">
        <f t="shared" si="1"/>
        <v>473927</v>
      </c>
      <c r="I24" s="740">
        <f>SUM(I8:I23)</f>
        <v>19733854</v>
      </c>
      <c r="J24" s="741" t="s">
        <v>1</v>
      </c>
      <c r="N24" s="59"/>
      <c r="O24" s="625"/>
      <c r="P24" s="59"/>
      <c r="Q24" s="38"/>
    </row>
    <row r="25" spans="1:17">
      <c r="A25" s="139" t="s">
        <v>38</v>
      </c>
      <c r="B25" s="68"/>
      <c r="C25" s="68"/>
      <c r="D25" s="68"/>
      <c r="E25" s="68"/>
      <c r="F25" s="68"/>
      <c r="G25" s="68"/>
      <c r="H25" s="68"/>
      <c r="I25" s="68"/>
      <c r="J25" s="140" t="s">
        <v>39</v>
      </c>
      <c r="M25" s="51"/>
      <c r="N25" s="441">
        <v>2019</v>
      </c>
      <c r="O25" s="441"/>
      <c r="P25" s="441"/>
      <c r="Q25" s="441"/>
    </row>
    <row r="26" spans="1:17">
      <c r="M26" s="51"/>
      <c r="N26" s="52" t="s">
        <v>40</v>
      </c>
      <c r="O26" s="600">
        <v>522719</v>
      </c>
      <c r="P26" s="626">
        <f>O26/O31*100</f>
        <v>2.7043342015480936</v>
      </c>
      <c r="Q26" s="627">
        <v>0.03</v>
      </c>
    </row>
    <row r="27" spans="1:17">
      <c r="M27" s="51"/>
      <c r="N27" s="52" t="s">
        <v>687</v>
      </c>
      <c r="O27" s="600">
        <v>8138236</v>
      </c>
      <c r="P27" s="626">
        <f>O27/O31*100</f>
        <v>42.103902775812529</v>
      </c>
      <c r="Q27" s="627">
        <v>0.02</v>
      </c>
    </row>
    <row r="28" spans="1:17">
      <c r="M28" s="51"/>
      <c r="N28" s="52" t="s">
        <v>674</v>
      </c>
      <c r="O28" s="600">
        <v>7173403</v>
      </c>
      <c r="P28" s="626">
        <f>O28/O31*100</f>
        <v>37.112251657941833</v>
      </c>
      <c r="Q28" s="627">
        <v>0.3</v>
      </c>
    </row>
    <row r="29" spans="1:17">
      <c r="M29" s="51"/>
      <c r="N29" s="52" t="s">
        <v>675</v>
      </c>
      <c r="O29" s="600">
        <v>2914635</v>
      </c>
      <c r="P29" s="626">
        <f>O29/O31*100</f>
        <v>15.079128777658987</v>
      </c>
      <c r="Q29" s="627">
        <v>0.05</v>
      </c>
    </row>
    <row r="30" spans="1:17">
      <c r="M30" s="51"/>
      <c r="N30" s="52" t="s">
        <v>679</v>
      </c>
      <c r="O30" s="600">
        <v>579942</v>
      </c>
      <c r="P30" s="626">
        <f>O30/O31*100</f>
        <v>3.0003825870385512</v>
      </c>
      <c r="Q30" s="627">
        <v>0.42</v>
      </c>
    </row>
    <row r="31" spans="1:17">
      <c r="M31" s="51"/>
      <c r="N31" s="52" t="s">
        <v>0</v>
      </c>
      <c r="O31" s="600">
        <f>SUM(O26:O30)</f>
        <v>19328935</v>
      </c>
      <c r="P31" s="626"/>
      <c r="Q31" s="627">
        <v>0.15</v>
      </c>
    </row>
    <row r="32" spans="1:17">
      <c r="Q32" s="627">
        <v>0.01</v>
      </c>
    </row>
    <row r="33" spans="14:19">
      <c r="P33" s="628"/>
      <c r="Q33" s="627">
        <v>0.01</v>
      </c>
    </row>
    <row r="34" spans="14:19">
      <c r="P34" s="628"/>
      <c r="Q34" s="627">
        <v>0.01</v>
      </c>
    </row>
    <row r="35" spans="14:19">
      <c r="N35" s="629"/>
      <c r="O35" s="630"/>
      <c r="P35" s="609"/>
      <c r="Q35" s="441"/>
      <c r="S35" s="417"/>
    </row>
    <row r="36" spans="14:19">
      <c r="N36" s="609"/>
      <c r="O36" s="631"/>
      <c r="P36" s="609"/>
      <c r="Q36" s="627">
        <f>SUM(Q26:Q35)</f>
        <v>1</v>
      </c>
    </row>
    <row r="37" spans="14:19">
      <c r="N37" s="51"/>
      <c r="O37" s="51"/>
      <c r="P37" s="51"/>
    </row>
    <row r="38" spans="14:19">
      <c r="N38" s="51"/>
      <c r="O38" s="51"/>
      <c r="P38" s="51"/>
    </row>
  </sheetData>
  <mergeCells count="5">
    <mergeCell ref="A1:J1"/>
    <mergeCell ref="A2:J2"/>
    <mergeCell ref="A3:J3"/>
    <mergeCell ref="A6:A7"/>
    <mergeCell ref="J6:J7"/>
  </mergeCells>
  <printOptions horizontalCentered="1"/>
  <pageMargins left="0.70866141732283505" right="0.70866141732283505" top="1.7322834645669301" bottom="0.74803149606299202" header="0.31496062992126" footer="0.31496062992126"/>
  <pageSetup scale="43"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colBreaks count="1" manualBreakCount="1">
    <brk id="10" max="1048575" man="1"/>
  </colBreaks>
  <drawing r:id="rId2"/>
  <legacyDrawing r:id="rId3"/>
  <legacyDrawingHF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32"/>
  <sheetViews>
    <sheetView rightToLeft="1" view="pageLayout" topLeftCell="A2" zoomScaleNormal="100" workbookViewId="0">
      <selection activeCell="A2" sqref="A2:G33"/>
    </sheetView>
  </sheetViews>
  <sheetFormatPr defaultRowHeight="15"/>
  <cols>
    <col min="1" max="2" width="13.85546875" customWidth="1"/>
    <col min="3" max="6" width="11.42578125" bestFit="1" customWidth="1"/>
    <col min="7" max="7" width="16.7109375" customWidth="1"/>
    <col min="8" max="8" width="51.42578125" customWidth="1"/>
    <col min="9" max="9" width="17.5703125" bestFit="1" customWidth="1"/>
    <col min="10" max="10" width="29.140625" bestFit="1" customWidth="1"/>
    <col min="11" max="12" width="10.7109375" bestFit="1" customWidth="1"/>
    <col min="13" max="13" width="11.42578125" bestFit="1" customWidth="1"/>
    <col min="14" max="14" width="9.85546875" bestFit="1" customWidth="1"/>
    <col min="15" max="15" width="11.42578125" bestFit="1" customWidth="1"/>
    <col min="259" max="259" width="24.42578125" customWidth="1"/>
    <col min="260" max="260" width="16.85546875" customWidth="1"/>
    <col min="261" max="261" width="17.28515625" customWidth="1"/>
    <col min="262" max="262" width="15.85546875" customWidth="1"/>
    <col min="263" max="263" width="24.42578125" customWidth="1"/>
    <col min="515" max="515" width="24.42578125" customWidth="1"/>
    <col min="516" max="516" width="16.85546875" customWidth="1"/>
    <col min="517" max="517" width="17.28515625" customWidth="1"/>
    <col min="518" max="518" width="15.85546875" customWidth="1"/>
    <col min="519" max="519" width="24.42578125" customWidth="1"/>
    <col min="771" max="771" width="24.42578125" customWidth="1"/>
    <col min="772" max="772" width="16.85546875" customWidth="1"/>
    <col min="773" max="773" width="17.28515625" customWidth="1"/>
    <col min="774" max="774" width="15.85546875" customWidth="1"/>
    <col min="775" max="775" width="24.42578125" customWidth="1"/>
    <col min="1027" max="1027" width="24.42578125" customWidth="1"/>
    <col min="1028" max="1028" width="16.85546875" customWidth="1"/>
    <col min="1029" max="1029" width="17.28515625" customWidth="1"/>
    <col min="1030" max="1030" width="15.85546875" customWidth="1"/>
    <col min="1031" max="1031" width="24.42578125" customWidth="1"/>
    <col min="1283" max="1283" width="24.42578125" customWidth="1"/>
    <col min="1284" max="1284" width="16.85546875" customWidth="1"/>
    <col min="1285" max="1285" width="17.28515625" customWidth="1"/>
    <col min="1286" max="1286" width="15.85546875" customWidth="1"/>
    <col min="1287" max="1287" width="24.42578125" customWidth="1"/>
    <col min="1539" max="1539" width="24.42578125" customWidth="1"/>
    <col min="1540" max="1540" width="16.85546875" customWidth="1"/>
    <col min="1541" max="1541" width="17.28515625" customWidth="1"/>
    <col min="1542" max="1542" width="15.85546875" customWidth="1"/>
    <col min="1543" max="1543" width="24.42578125" customWidth="1"/>
    <col min="1795" max="1795" width="24.42578125" customWidth="1"/>
    <col min="1796" max="1796" width="16.85546875" customWidth="1"/>
    <col min="1797" max="1797" width="17.28515625" customWidth="1"/>
    <col min="1798" max="1798" width="15.85546875" customWidth="1"/>
    <col min="1799" max="1799" width="24.42578125" customWidth="1"/>
    <col min="2051" max="2051" width="24.42578125" customWidth="1"/>
    <col min="2052" max="2052" width="16.85546875" customWidth="1"/>
    <col min="2053" max="2053" width="17.28515625" customWidth="1"/>
    <col min="2054" max="2054" width="15.85546875" customWidth="1"/>
    <col min="2055" max="2055" width="24.42578125" customWidth="1"/>
    <col min="2307" max="2307" width="24.42578125" customWidth="1"/>
    <col min="2308" max="2308" width="16.85546875" customWidth="1"/>
    <col min="2309" max="2309" width="17.28515625" customWidth="1"/>
    <col min="2310" max="2310" width="15.85546875" customWidth="1"/>
    <col min="2311" max="2311" width="24.42578125" customWidth="1"/>
    <col min="2563" max="2563" width="24.42578125" customWidth="1"/>
    <col min="2564" max="2564" width="16.85546875" customWidth="1"/>
    <col min="2565" max="2565" width="17.28515625" customWidth="1"/>
    <col min="2566" max="2566" width="15.85546875" customWidth="1"/>
    <col min="2567" max="2567" width="24.42578125" customWidth="1"/>
    <col min="2819" max="2819" width="24.42578125" customWidth="1"/>
    <col min="2820" max="2820" width="16.85546875" customWidth="1"/>
    <col min="2821" max="2821" width="17.28515625" customWidth="1"/>
    <col min="2822" max="2822" width="15.85546875" customWidth="1"/>
    <col min="2823" max="2823" width="24.42578125" customWidth="1"/>
    <col min="3075" max="3075" width="24.42578125" customWidth="1"/>
    <col min="3076" max="3076" width="16.85546875" customWidth="1"/>
    <col min="3077" max="3077" width="17.28515625" customWidth="1"/>
    <col min="3078" max="3078" width="15.85546875" customWidth="1"/>
    <col min="3079" max="3079" width="24.42578125" customWidth="1"/>
    <col min="3331" max="3331" width="24.42578125" customWidth="1"/>
    <col min="3332" max="3332" width="16.85546875" customWidth="1"/>
    <col min="3333" max="3333" width="17.28515625" customWidth="1"/>
    <col min="3334" max="3334" width="15.85546875" customWidth="1"/>
    <col min="3335" max="3335" width="24.42578125" customWidth="1"/>
    <col min="3587" max="3587" width="24.42578125" customWidth="1"/>
    <col min="3588" max="3588" width="16.85546875" customWidth="1"/>
    <col min="3589" max="3589" width="17.28515625" customWidth="1"/>
    <col min="3590" max="3590" width="15.85546875" customWidth="1"/>
    <col min="3591" max="3591" width="24.42578125" customWidth="1"/>
    <col min="3843" max="3843" width="24.42578125" customWidth="1"/>
    <col min="3844" max="3844" width="16.85546875" customWidth="1"/>
    <col min="3845" max="3845" width="17.28515625" customWidth="1"/>
    <col min="3846" max="3846" width="15.85546875" customWidth="1"/>
    <col min="3847" max="3847" width="24.42578125" customWidth="1"/>
    <col min="4099" max="4099" width="24.42578125" customWidth="1"/>
    <col min="4100" max="4100" width="16.85546875" customWidth="1"/>
    <col min="4101" max="4101" width="17.28515625" customWidth="1"/>
    <col min="4102" max="4102" width="15.85546875" customWidth="1"/>
    <col min="4103" max="4103" width="24.42578125" customWidth="1"/>
    <col min="4355" max="4355" width="24.42578125" customWidth="1"/>
    <col min="4356" max="4356" width="16.85546875" customWidth="1"/>
    <col min="4357" max="4357" width="17.28515625" customWidth="1"/>
    <col min="4358" max="4358" width="15.85546875" customWidth="1"/>
    <col min="4359" max="4359" width="24.42578125" customWidth="1"/>
    <col min="4611" max="4611" width="24.42578125" customWidth="1"/>
    <col min="4612" max="4612" width="16.85546875" customWidth="1"/>
    <col min="4613" max="4613" width="17.28515625" customWidth="1"/>
    <col min="4614" max="4614" width="15.85546875" customWidth="1"/>
    <col min="4615" max="4615" width="24.42578125" customWidth="1"/>
    <col min="4867" max="4867" width="24.42578125" customWidth="1"/>
    <col min="4868" max="4868" width="16.85546875" customWidth="1"/>
    <col min="4869" max="4869" width="17.28515625" customWidth="1"/>
    <col min="4870" max="4870" width="15.85546875" customWidth="1"/>
    <col min="4871" max="4871" width="24.42578125" customWidth="1"/>
    <col min="5123" max="5123" width="24.42578125" customWidth="1"/>
    <col min="5124" max="5124" width="16.85546875" customWidth="1"/>
    <col min="5125" max="5125" width="17.28515625" customWidth="1"/>
    <col min="5126" max="5126" width="15.85546875" customWidth="1"/>
    <col min="5127" max="5127" width="24.42578125" customWidth="1"/>
    <col min="5379" max="5379" width="24.42578125" customWidth="1"/>
    <col min="5380" max="5380" width="16.85546875" customWidth="1"/>
    <col min="5381" max="5381" width="17.28515625" customWidth="1"/>
    <col min="5382" max="5382" width="15.85546875" customWidth="1"/>
    <col min="5383" max="5383" width="24.42578125" customWidth="1"/>
    <col min="5635" max="5635" width="24.42578125" customWidth="1"/>
    <col min="5636" max="5636" width="16.85546875" customWidth="1"/>
    <col min="5637" max="5637" width="17.28515625" customWidth="1"/>
    <col min="5638" max="5638" width="15.85546875" customWidth="1"/>
    <col min="5639" max="5639" width="24.42578125" customWidth="1"/>
    <col min="5891" max="5891" width="24.42578125" customWidth="1"/>
    <col min="5892" max="5892" width="16.85546875" customWidth="1"/>
    <col min="5893" max="5893" width="17.28515625" customWidth="1"/>
    <col min="5894" max="5894" width="15.85546875" customWidth="1"/>
    <col min="5895" max="5895" width="24.42578125" customWidth="1"/>
    <col min="6147" max="6147" width="24.42578125" customWidth="1"/>
    <col min="6148" max="6148" width="16.85546875" customWidth="1"/>
    <col min="6149" max="6149" width="17.28515625" customWidth="1"/>
    <col min="6150" max="6150" width="15.85546875" customWidth="1"/>
    <col min="6151" max="6151" width="24.42578125" customWidth="1"/>
    <col min="6403" max="6403" width="24.42578125" customWidth="1"/>
    <col min="6404" max="6404" width="16.85546875" customWidth="1"/>
    <col min="6405" max="6405" width="17.28515625" customWidth="1"/>
    <col min="6406" max="6406" width="15.85546875" customWidth="1"/>
    <col min="6407" max="6407" width="24.42578125" customWidth="1"/>
    <col min="6659" max="6659" width="24.42578125" customWidth="1"/>
    <col min="6660" max="6660" width="16.85546875" customWidth="1"/>
    <col min="6661" max="6661" width="17.28515625" customWidth="1"/>
    <col min="6662" max="6662" width="15.85546875" customWidth="1"/>
    <col min="6663" max="6663" width="24.42578125" customWidth="1"/>
    <col min="6915" max="6915" width="24.42578125" customWidth="1"/>
    <col min="6916" max="6916" width="16.85546875" customWidth="1"/>
    <col min="6917" max="6917" width="17.28515625" customWidth="1"/>
    <col min="6918" max="6918" width="15.85546875" customWidth="1"/>
    <col min="6919" max="6919" width="24.42578125" customWidth="1"/>
    <col min="7171" max="7171" width="24.42578125" customWidth="1"/>
    <col min="7172" max="7172" width="16.85546875" customWidth="1"/>
    <col min="7173" max="7173" width="17.28515625" customWidth="1"/>
    <col min="7174" max="7174" width="15.85546875" customWidth="1"/>
    <col min="7175" max="7175" width="24.42578125" customWidth="1"/>
    <col min="7427" max="7427" width="24.42578125" customWidth="1"/>
    <col min="7428" max="7428" width="16.85546875" customWidth="1"/>
    <col min="7429" max="7429" width="17.28515625" customWidth="1"/>
    <col min="7430" max="7430" width="15.85546875" customWidth="1"/>
    <col min="7431" max="7431" width="24.42578125" customWidth="1"/>
    <col min="7683" max="7683" width="24.42578125" customWidth="1"/>
    <col min="7684" max="7684" width="16.85546875" customWidth="1"/>
    <col min="7685" max="7685" width="17.28515625" customWidth="1"/>
    <col min="7686" max="7686" width="15.85546875" customWidth="1"/>
    <col min="7687" max="7687" width="24.42578125" customWidth="1"/>
    <col min="7939" max="7939" width="24.42578125" customWidth="1"/>
    <col min="7940" max="7940" width="16.85546875" customWidth="1"/>
    <col min="7941" max="7941" width="17.28515625" customWidth="1"/>
    <col min="7942" max="7942" width="15.85546875" customWidth="1"/>
    <col min="7943" max="7943" width="24.42578125" customWidth="1"/>
    <col min="8195" max="8195" width="24.42578125" customWidth="1"/>
    <col min="8196" max="8196" width="16.85546875" customWidth="1"/>
    <col min="8197" max="8197" width="17.28515625" customWidth="1"/>
    <col min="8198" max="8198" width="15.85546875" customWidth="1"/>
    <col min="8199" max="8199" width="24.42578125" customWidth="1"/>
    <col min="8451" max="8451" width="24.42578125" customWidth="1"/>
    <col min="8452" max="8452" width="16.85546875" customWidth="1"/>
    <col min="8453" max="8453" width="17.28515625" customWidth="1"/>
    <col min="8454" max="8454" width="15.85546875" customWidth="1"/>
    <col min="8455" max="8455" width="24.42578125" customWidth="1"/>
    <col min="8707" max="8707" width="24.42578125" customWidth="1"/>
    <col min="8708" max="8708" width="16.85546875" customWidth="1"/>
    <col min="8709" max="8709" width="17.28515625" customWidth="1"/>
    <col min="8710" max="8710" width="15.85546875" customWidth="1"/>
    <col min="8711" max="8711" width="24.42578125" customWidth="1"/>
    <col min="8963" max="8963" width="24.42578125" customWidth="1"/>
    <col min="8964" max="8964" width="16.85546875" customWidth="1"/>
    <col min="8965" max="8965" width="17.28515625" customWidth="1"/>
    <col min="8966" max="8966" width="15.85546875" customWidth="1"/>
    <col min="8967" max="8967" width="24.42578125" customWidth="1"/>
    <col min="9219" max="9219" width="24.42578125" customWidth="1"/>
    <col min="9220" max="9220" width="16.85546875" customWidth="1"/>
    <col min="9221" max="9221" width="17.28515625" customWidth="1"/>
    <col min="9222" max="9222" width="15.85546875" customWidth="1"/>
    <col min="9223" max="9223" width="24.42578125" customWidth="1"/>
    <col min="9475" max="9475" width="24.42578125" customWidth="1"/>
    <col min="9476" max="9476" width="16.85546875" customWidth="1"/>
    <col min="9477" max="9477" width="17.28515625" customWidth="1"/>
    <col min="9478" max="9478" width="15.85546875" customWidth="1"/>
    <col min="9479" max="9479" width="24.42578125" customWidth="1"/>
    <col min="9731" max="9731" width="24.42578125" customWidth="1"/>
    <col min="9732" max="9732" width="16.85546875" customWidth="1"/>
    <col min="9733" max="9733" width="17.28515625" customWidth="1"/>
    <col min="9734" max="9734" width="15.85546875" customWidth="1"/>
    <col min="9735" max="9735" width="24.42578125" customWidth="1"/>
    <col min="9987" max="9987" width="24.42578125" customWidth="1"/>
    <col min="9988" max="9988" width="16.85546875" customWidth="1"/>
    <col min="9989" max="9989" width="17.28515625" customWidth="1"/>
    <col min="9990" max="9990" width="15.85546875" customWidth="1"/>
    <col min="9991" max="9991" width="24.42578125" customWidth="1"/>
    <col min="10243" max="10243" width="24.42578125" customWidth="1"/>
    <col min="10244" max="10244" width="16.85546875" customWidth="1"/>
    <col min="10245" max="10245" width="17.28515625" customWidth="1"/>
    <col min="10246" max="10246" width="15.85546875" customWidth="1"/>
    <col min="10247" max="10247" width="24.42578125" customWidth="1"/>
    <col min="10499" max="10499" width="24.42578125" customWidth="1"/>
    <col min="10500" max="10500" width="16.85546875" customWidth="1"/>
    <col min="10501" max="10501" width="17.28515625" customWidth="1"/>
    <col min="10502" max="10502" width="15.85546875" customWidth="1"/>
    <col min="10503" max="10503" width="24.42578125" customWidth="1"/>
    <col min="10755" max="10755" width="24.42578125" customWidth="1"/>
    <col min="10756" max="10756" width="16.85546875" customWidth="1"/>
    <col min="10757" max="10757" width="17.28515625" customWidth="1"/>
    <col min="10758" max="10758" width="15.85546875" customWidth="1"/>
    <col min="10759" max="10759" width="24.42578125" customWidth="1"/>
    <col min="11011" max="11011" width="24.42578125" customWidth="1"/>
    <col min="11012" max="11012" width="16.85546875" customWidth="1"/>
    <col min="11013" max="11013" width="17.28515625" customWidth="1"/>
    <col min="11014" max="11014" width="15.85546875" customWidth="1"/>
    <col min="11015" max="11015" width="24.42578125" customWidth="1"/>
    <col min="11267" max="11267" width="24.42578125" customWidth="1"/>
    <col min="11268" max="11268" width="16.85546875" customWidth="1"/>
    <col min="11269" max="11269" width="17.28515625" customWidth="1"/>
    <col min="11270" max="11270" width="15.85546875" customWidth="1"/>
    <col min="11271" max="11271" width="24.42578125" customWidth="1"/>
    <col min="11523" max="11523" width="24.42578125" customWidth="1"/>
    <col min="11524" max="11524" width="16.85546875" customWidth="1"/>
    <col min="11525" max="11525" width="17.28515625" customWidth="1"/>
    <col min="11526" max="11526" width="15.85546875" customWidth="1"/>
    <col min="11527" max="11527" width="24.42578125" customWidth="1"/>
    <col min="11779" max="11779" width="24.42578125" customWidth="1"/>
    <col min="11780" max="11780" width="16.85546875" customWidth="1"/>
    <col min="11781" max="11781" width="17.28515625" customWidth="1"/>
    <col min="11782" max="11782" width="15.85546875" customWidth="1"/>
    <col min="11783" max="11783" width="24.42578125" customWidth="1"/>
    <col min="12035" max="12035" width="24.42578125" customWidth="1"/>
    <col min="12036" max="12036" width="16.85546875" customWidth="1"/>
    <col min="12037" max="12037" width="17.28515625" customWidth="1"/>
    <col min="12038" max="12038" width="15.85546875" customWidth="1"/>
    <col min="12039" max="12039" width="24.42578125" customWidth="1"/>
    <col min="12291" max="12291" width="24.42578125" customWidth="1"/>
    <col min="12292" max="12292" width="16.85546875" customWidth="1"/>
    <col min="12293" max="12293" width="17.28515625" customWidth="1"/>
    <col min="12294" max="12294" width="15.85546875" customWidth="1"/>
    <col min="12295" max="12295" width="24.42578125" customWidth="1"/>
    <col min="12547" max="12547" width="24.42578125" customWidth="1"/>
    <col min="12548" max="12548" width="16.85546875" customWidth="1"/>
    <col min="12549" max="12549" width="17.28515625" customWidth="1"/>
    <col min="12550" max="12550" width="15.85546875" customWidth="1"/>
    <col min="12551" max="12551" width="24.42578125" customWidth="1"/>
    <col min="12803" max="12803" width="24.42578125" customWidth="1"/>
    <col min="12804" max="12804" width="16.85546875" customWidth="1"/>
    <col min="12805" max="12805" width="17.28515625" customWidth="1"/>
    <col min="12806" max="12806" width="15.85546875" customWidth="1"/>
    <col min="12807" max="12807" width="24.42578125" customWidth="1"/>
    <col min="13059" max="13059" width="24.42578125" customWidth="1"/>
    <col min="13060" max="13060" width="16.85546875" customWidth="1"/>
    <col min="13061" max="13061" width="17.28515625" customWidth="1"/>
    <col min="13062" max="13062" width="15.85546875" customWidth="1"/>
    <col min="13063" max="13063" width="24.42578125" customWidth="1"/>
    <col min="13315" max="13315" width="24.42578125" customWidth="1"/>
    <col min="13316" max="13316" width="16.85546875" customWidth="1"/>
    <col min="13317" max="13317" width="17.28515625" customWidth="1"/>
    <col min="13318" max="13318" width="15.85546875" customWidth="1"/>
    <col min="13319" max="13319" width="24.42578125" customWidth="1"/>
    <col min="13571" max="13571" width="24.42578125" customWidth="1"/>
    <col min="13572" max="13572" width="16.85546875" customWidth="1"/>
    <col min="13573" max="13573" width="17.28515625" customWidth="1"/>
    <col min="13574" max="13574" width="15.85546875" customWidth="1"/>
    <col min="13575" max="13575" width="24.42578125" customWidth="1"/>
    <col min="13827" max="13827" width="24.42578125" customWidth="1"/>
    <col min="13828" max="13828" width="16.85546875" customWidth="1"/>
    <col min="13829" max="13829" width="17.28515625" customWidth="1"/>
    <col min="13830" max="13830" width="15.85546875" customWidth="1"/>
    <col min="13831" max="13831" width="24.42578125" customWidth="1"/>
    <col min="14083" max="14083" width="24.42578125" customWidth="1"/>
    <col min="14084" max="14084" width="16.85546875" customWidth="1"/>
    <col min="14085" max="14085" width="17.28515625" customWidth="1"/>
    <col min="14086" max="14086" width="15.85546875" customWidth="1"/>
    <col min="14087" max="14087" width="24.42578125" customWidth="1"/>
    <col min="14339" max="14339" width="24.42578125" customWidth="1"/>
    <col min="14340" max="14340" width="16.85546875" customWidth="1"/>
    <col min="14341" max="14341" width="17.28515625" customWidth="1"/>
    <col min="14342" max="14342" width="15.85546875" customWidth="1"/>
    <col min="14343" max="14343" width="24.42578125" customWidth="1"/>
    <col min="14595" max="14595" width="24.42578125" customWidth="1"/>
    <col min="14596" max="14596" width="16.85546875" customWidth="1"/>
    <col min="14597" max="14597" width="17.28515625" customWidth="1"/>
    <col min="14598" max="14598" width="15.85546875" customWidth="1"/>
    <col min="14599" max="14599" width="24.42578125" customWidth="1"/>
    <col min="14851" max="14851" width="24.42578125" customWidth="1"/>
    <col min="14852" max="14852" width="16.85546875" customWidth="1"/>
    <col min="14853" max="14853" width="17.28515625" customWidth="1"/>
    <col min="14854" max="14854" width="15.85546875" customWidth="1"/>
    <col min="14855" max="14855" width="24.42578125" customWidth="1"/>
    <col min="15107" max="15107" width="24.42578125" customWidth="1"/>
    <col min="15108" max="15108" width="16.85546875" customWidth="1"/>
    <col min="15109" max="15109" width="17.28515625" customWidth="1"/>
    <col min="15110" max="15110" width="15.85546875" customWidth="1"/>
    <col min="15111" max="15111" width="24.42578125" customWidth="1"/>
    <col min="15363" max="15363" width="24.42578125" customWidth="1"/>
    <col min="15364" max="15364" width="16.85546875" customWidth="1"/>
    <col min="15365" max="15365" width="17.28515625" customWidth="1"/>
    <col min="15366" max="15366" width="15.85546875" customWidth="1"/>
    <col min="15367" max="15367" width="24.42578125" customWidth="1"/>
    <col min="15619" max="15619" width="24.42578125" customWidth="1"/>
    <col min="15620" max="15620" width="16.85546875" customWidth="1"/>
    <col min="15621" max="15621" width="17.28515625" customWidth="1"/>
    <col min="15622" max="15622" width="15.85546875" customWidth="1"/>
    <col min="15623" max="15623" width="24.42578125" customWidth="1"/>
    <col min="15875" max="15875" width="24.42578125" customWidth="1"/>
    <col min="15876" max="15876" width="16.85546875" customWidth="1"/>
    <col min="15877" max="15877" width="17.28515625" customWidth="1"/>
    <col min="15878" max="15878" width="15.85546875" customWidth="1"/>
    <col min="15879" max="15879" width="24.42578125" customWidth="1"/>
    <col min="16131" max="16131" width="24.42578125" customWidth="1"/>
    <col min="16132" max="16132" width="16.85546875" customWidth="1"/>
    <col min="16133" max="16133" width="17.28515625" customWidth="1"/>
    <col min="16134" max="16134" width="15.85546875" customWidth="1"/>
    <col min="16135" max="16135" width="24.42578125" customWidth="1"/>
  </cols>
  <sheetData>
    <row r="1" spans="1:18" ht="15.75">
      <c r="A1" s="20"/>
      <c r="B1" s="20"/>
      <c r="C1" s="20"/>
      <c r="D1" s="20"/>
      <c r="E1" s="20"/>
      <c r="F1" s="20"/>
      <c r="G1" s="20"/>
    </row>
    <row r="2" spans="1:18" ht="20.25">
      <c r="A2" s="126" t="s">
        <v>267</v>
      </c>
      <c r="B2" s="126"/>
      <c r="C2" s="126"/>
      <c r="D2" s="123"/>
      <c r="E2" s="123"/>
      <c r="F2" s="134"/>
      <c r="G2" s="123" t="s">
        <v>554</v>
      </c>
    </row>
    <row r="3" spans="1:18" ht="15.75">
      <c r="B3" s="44"/>
      <c r="C3" s="44"/>
      <c r="D3" s="44"/>
      <c r="E3" s="44"/>
      <c r="F3" s="13"/>
    </row>
    <row r="4" spans="1:18">
      <c r="A4" s="15"/>
      <c r="B4" s="15"/>
      <c r="C4" s="15"/>
      <c r="D4" s="15"/>
      <c r="E4" s="15"/>
      <c r="F4" s="15"/>
      <c r="G4" s="22"/>
    </row>
    <row r="5" spans="1:18">
      <c r="A5" s="6"/>
      <c r="B5" s="6"/>
      <c r="C5" s="6"/>
      <c r="D5" s="6"/>
      <c r="E5" s="6"/>
      <c r="F5" s="6"/>
      <c r="G5" s="6"/>
    </row>
    <row r="9" spans="1:18">
      <c r="J9" s="51"/>
      <c r="K9" s="51"/>
      <c r="L9" s="51"/>
      <c r="M9" s="51"/>
      <c r="N9" s="51"/>
    </row>
    <row r="10" spans="1:18">
      <c r="I10" s="50"/>
      <c r="J10" s="51"/>
      <c r="K10" s="51"/>
      <c r="L10" s="51"/>
      <c r="M10" s="51"/>
      <c r="N10" s="51"/>
      <c r="O10" s="51"/>
      <c r="P10" s="51"/>
      <c r="Q10" s="51"/>
      <c r="R10" s="51"/>
    </row>
    <row r="11" spans="1:18">
      <c r="I11" s="78"/>
      <c r="J11" s="632"/>
      <c r="K11" s="632">
        <v>2012</v>
      </c>
      <c r="L11" s="632">
        <v>2013</v>
      </c>
      <c r="M11" s="632">
        <v>2014</v>
      </c>
      <c r="N11" s="633">
        <v>2015</v>
      </c>
      <c r="O11" s="632">
        <v>2016</v>
      </c>
      <c r="P11" s="634">
        <v>2017</v>
      </c>
      <c r="Q11" s="634">
        <v>2018</v>
      </c>
      <c r="R11" s="51">
        <v>2019</v>
      </c>
    </row>
    <row r="12" spans="1:18" ht="15.75">
      <c r="I12" s="56"/>
      <c r="J12" s="635" t="s">
        <v>227</v>
      </c>
      <c r="K12" s="636">
        <v>34283</v>
      </c>
      <c r="L12" s="636">
        <v>28171</v>
      </c>
      <c r="M12" s="636">
        <v>25466</v>
      </c>
      <c r="N12" s="637">
        <v>31065</v>
      </c>
      <c r="O12" s="636">
        <v>31565</v>
      </c>
      <c r="P12" s="636">
        <v>37465</v>
      </c>
      <c r="Q12" s="636">
        <v>40975</v>
      </c>
      <c r="R12" s="492">
        <v>39090</v>
      </c>
    </row>
    <row r="13" spans="1:18" ht="15.75">
      <c r="I13" s="56"/>
      <c r="J13" s="635" t="s">
        <v>231</v>
      </c>
      <c r="K13" s="636">
        <v>126888</v>
      </c>
      <c r="L13" s="636">
        <v>153136</v>
      </c>
      <c r="M13" s="636">
        <v>163946</v>
      </c>
      <c r="N13" s="637">
        <v>268212</v>
      </c>
      <c r="O13" s="636">
        <v>293799</v>
      </c>
      <c r="P13" s="636">
        <v>306639</v>
      </c>
      <c r="Q13" s="636">
        <v>159621</v>
      </c>
      <c r="R13" s="492">
        <v>153964</v>
      </c>
    </row>
    <row r="14" spans="1:18" ht="15.75">
      <c r="I14" s="56"/>
      <c r="J14" s="635" t="s">
        <v>232</v>
      </c>
      <c r="K14" s="636">
        <v>95606</v>
      </c>
      <c r="L14" s="636">
        <v>125630</v>
      </c>
      <c r="M14" s="636">
        <v>107143</v>
      </c>
      <c r="N14" s="637">
        <v>164967</v>
      </c>
      <c r="O14" s="636">
        <v>170500</v>
      </c>
      <c r="P14" s="636">
        <v>123574</v>
      </c>
      <c r="Q14" s="636">
        <v>73926</v>
      </c>
      <c r="R14" s="492">
        <v>89092</v>
      </c>
    </row>
    <row r="15" spans="1:18" ht="15.75">
      <c r="I15" s="56"/>
      <c r="J15" s="638"/>
      <c r="K15" s="639"/>
      <c r="L15" s="639"/>
      <c r="M15" s="640"/>
      <c r="N15" s="641"/>
      <c r="O15" s="641"/>
      <c r="P15" s="641"/>
      <c r="Q15" s="642"/>
    </row>
    <row r="16" spans="1:18" ht="18">
      <c r="I16" s="56"/>
      <c r="J16" s="643"/>
      <c r="K16" s="579"/>
      <c r="L16" s="579"/>
      <c r="M16" s="51"/>
      <c r="N16" s="51"/>
    </row>
    <row r="17" spans="1:14" ht="23.25">
      <c r="I17" s="576"/>
      <c r="J17" s="643"/>
      <c r="K17" s="644"/>
      <c r="L17" s="644"/>
      <c r="M17" s="51"/>
      <c r="N17" s="579">
        <v>5467</v>
      </c>
    </row>
    <row r="18" spans="1:14" ht="18">
      <c r="I18" s="50"/>
      <c r="J18" s="51"/>
      <c r="K18" s="51"/>
      <c r="L18" s="51"/>
      <c r="M18" s="51"/>
      <c r="N18" s="579">
        <v>2975</v>
      </c>
    </row>
    <row r="19" spans="1:14" ht="18">
      <c r="J19" s="51"/>
      <c r="K19" s="51"/>
      <c r="L19" s="51"/>
      <c r="M19" s="51"/>
      <c r="N19" s="579">
        <v>2872</v>
      </c>
    </row>
    <row r="20" spans="1:14" ht="18">
      <c r="J20" s="51"/>
      <c r="K20" s="51"/>
      <c r="L20" s="51"/>
      <c r="M20" s="51"/>
      <c r="N20" s="579">
        <v>1822</v>
      </c>
    </row>
    <row r="21" spans="1:14" ht="18">
      <c r="N21" s="579">
        <v>1738</v>
      </c>
    </row>
    <row r="22" spans="1:14" ht="18">
      <c r="N22" s="579">
        <f>SUM(N17:N21)</f>
        <v>14874</v>
      </c>
    </row>
    <row r="31" spans="1:14" ht="15.75">
      <c r="A31" s="645" t="s">
        <v>688</v>
      </c>
      <c r="G31" s="646" t="s">
        <v>689</v>
      </c>
    </row>
    <row r="32" spans="1:14" ht="15.75">
      <c r="A32" s="190"/>
      <c r="G32" s="194"/>
    </row>
  </sheetData>
  <printOptions horizontalCentered="1"/>
  <pageMargins left="0.70866141732283505" right="0.70866141732283505" top="1.7322834645669301" bottom="0.74803149606299202" header="0.31496062992126" footer="0.31496062992126"/>
  <pageSetup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colBreaks count="1" manualBreakCount="1">
    <brk id="7" max="1048575" man="1"/>
  </colBreaks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2:AC42"/>
  <sheetViews>
    <sheetView rightToLeft="1" view="pageLayout" zoomScaleNormal="100" workbookViewId="0">
      <selection activeCell="A3" sqref="A3:H32"/>
    </sheetView>
  </sheetViews>
  <sheetFormatPr defaultRowHeight="15"/>
  <cols>
    <col min="1" max="1" width="21.85546875" customWidth="1"/>
    <col min="2" max="4" width="10.5703125" customWidth="1"/>
    <col min="5" max="5" width="21.85546875" customWidth="1"/>
    <col min="6" max="6" width="10.42578125" customWidth="1"/>
    <col min="7" max="7" width="11.28515625" bestFit="1" customWidth="1"/>
    <col min="8" max="8" width="10.42578125" customWidth="1"/>
    <col min="9" max="9" width="46.140625" customWidth="1"/>
    <col min="10" max="10" width="11.5703125" customWidth="1"/>
    <col min="11" max="13" width="10.42578125" customWidth="1"/>
    <col min="14" max="14" width="11.42578125" customWidth="1"/>
    <col min="15" max="17" width="10.42578125" customWidth="1"/>
    <col min="18" max="18" width="9.85546875" bestFit="1" customWidth="1"/>
    <col min="19" max="19" width="18.42578125" customWidth="1"/>
    <col min="20" max="20" width="12.7109375" bestFit="1" customWidth="1"/>
    <col min="24" max="25" width="15.140625" customWidth="1"/>
    <col min="26" max="26" width="15.42578125" customWidth="1"/>
    <col min="27" max="27" width="11.42578125" bestFit="1" customWidth="1"/>
    <col min="29" max="29" width="11.42578125" bestFit="1" customWidth="1"/>
  </cols>
  <sheetData>
    <row r="2" spans="1:28">
      <c r="A2" s="1"/>
      <c r="B2" s="1"/>
      <c r="C2" s="1"/>
      <c r="D2" s="1"/>
      <c r="E2" s="1"/>
      <c r="R2" s="7"/>
    </row>
    <row r="3" spans="1:28" ht="21" customHeight="1">
      <c r="A3" s="204" t="s">
        <v>690</v>
      </c>
      <c r="B3" s="204"/>
      <c r="C3" s="647"/>
      <c r="D3" s="647"/>
      <c r="E3" s="205"/>
      <c r="F3" s="205"/>
      <c r="G3" s="205"/>
      <c r="H3" s="206" t="s">
        <v>150</v>
      </c>
      <c r="N3" s="51"/>
      <c r="O3" s="51"/>
      <c r="P3" s="51"/>
      <c r="Q3" s="51"/>
      <c r="R3" s="51"/>
    </row>
    <row r="4" spans="1:28" ht="24.95" customHeight="1">
      <c r="A4" s="193"/>
      <c r="B4" s="193"/>
      <c r="C4" s="286"/>
      <c r="D4" s="286"/>
      <c r="E4" s="124"/>
      <c r="F4" s="648"/>
      <c r="G4" s="649"/>
      <c r="H4" s="649"/>
      <c r="I4" s="649"/>
      <c r="J4" s="650"/>
      <c r="K4" s="651"/>
      <c r="L4" s="651"/>
      <c r="M4" s="651"/>
      <c r="N4" s="652"/>
      <c r="O4" s="600"/>
      <c r="P4" s="653"/>
      <c r="Q4" s="600"/>
      <c r="R4" s="654"/>
      <c r="S4" s="51"/>
    </row>
    <row r="5" spans="1:28" ht="27.75" customHeight="1">
      <c r="A5" s="821"/>
      <c r="B5" s="821"/>
      <c r="C5" s="821"/>
      <c r="D5" s="822"/>
      <c r="E5" s="822"/>
      <c r="F5" s="77"/>
      <c r="G5" s="649"/>
      <c r="H5" s="77"/>
      <c r="I5" s="77"/>
      <c r="J5" s="77"/>
      <c r="K5" s="77"/>
      <c r="L5" s="77"/>
      <c r="M5" s="77"/>
      <c r="N5" s="652"/>
      <c r="O5" s="653"/>
      <c r="P5" s="653"/>
      <c r="Q5" s="600"/>
      <c r="R5" s="654"/>
      <c r="S5" s="51"/>
      <c r="W5" s="51"/>
      <c r="X5" s="655"/>
      <c r="Y5" s="656"/>
      <c r="Z5" s="656"/>
      <c r="AA5" s="656"/>
      <c r="AB5" s="51"/>
    </row>
    <row r="6" spans="1:28" ht="15.95" customHeight="1">
      <c r="A6" s="823"/>
      <c r="B6" s="823"/>
      <c r="C6" s="823"/>
      <c r="D6" s="823"/>
      <c r="E6" s="823"/>
      <c r="F6" s="77"/>
      <c r="G6" s="77"/>
      <c r="H6" s="77"/>
      <c r="I6" s="77"/>
      <c r="J6" s="77"/>
      <c r="K6" s="77"/>
      <c r="L6" s="77"/>
      <c r="M6" s="77"/>
      <c r="N6" s="652"/>
      <c r="O6" s="653"/>
      <c r="P6" s="653"/>
      <c r="Q6" s="600"/>
      <c r="R6" s="654"/>
      <c r="S6" s="65"/>
      <c r="W6" s="51"/>
      <c r="X6" s="657"/>
      <c r="Y6" s="656"/>
      <c r="Z6" s="656"/>
      <c r="AA6" s="656"/>
      <c r="AB6" s="51"/>
    </row>
    <row r="7" spans="1:28" ht="15.95" customHeight="1">
      <c r="A7" s="802"/>
      <c r="B7" s="802"/>
      <c r="C7" s="802"/>
      <c r="D7" s="802"/>
      <c r="E7" s="802"/>
      <c r="F7" s="77"/>
      <c r="G7" s="77"/>
      <c r="H7" s="77"/>
      <c r="I7" s="77"/>
      <c r="J7" s="77"/>
      <c r="K7" s="77"/>
      <c r="L7" s="77"/>
      <c r="M7" s="77"/>
      <c r="N7" s="441"/>
      <c r="O7" s="441"/>
      <c r="P7" s="441"/>
      <c r="Q7" s="441"/>
      <c r="R7" s="51"/>
      <c r="S7" s="51"/>
      <c r="W7" s="51"/>
      <c r="X7" s="657"/>
      <c r="Y7" s="656"/>
      <c r="Z7" s="656"/>
      <c r="AA7" s="656"/>
      <c r="AB7" s="51"/>
    </row>
    <row r="8" spans="1:28" ht="15.95" customHeight="1">
      <c r="A8" s="802"/>
      <c r="B8" s="802"/>
      <c r="C8" s="802"/>
      <c r="D8" s="802"/>
      <c r="E8" s="802"/>
      <c r="F8" s="77"/>
      <c r="G8" s="77"/>
      <c r="H8" s="77"/>
      <c r="I8" s="77"/>
      <c r="J8" s="77"/>
      <c r="K8" s="77"/>
      <c r="L8" s="77"/>
      <c r="M8" s="16"/>
      <c r="N8" s="441"/>
      <c r="O8" s="441"/>
      <c r="P8" s="441"/>
      <c r="Q8" s="441"/>
      <c r="R8" s="51"/>
      <c r="S8" s="51"/>
      <c r="T8" s="38"/>
      <c r="U8" s="38"/>
      <c r="W8" s="51"/>
      <c r="X8" s="657"/>
      <c r="Y8" s="656"/>
      <c r="Z8" s="656"/>
      <c r="AA8" s="656"/>
      <c r="AB8" s="51"/>
    </row>
    <row r="9" spans="1:28" ht="15.95" customHeight="1">
      <c r="A9" s="17"/>
      <c r="B9" s="17"/>
      <c r="C9" s="17"/>
      <c r="D9" s="17"/>
      <c r="E9" s="19"/>
      <c r="F9" s="77"/>
      <c r="G9" s="77"/>
      <c r="H9" s="77"/>
      <c r="I9" s="77"/>
      <c r="J9" s="77"/>
      <c r="K9" s="77"/>
      <c r="L9" s="16"/>
      <c r="M9" s="16"/>
      <c r="N9" s="441"/>
      <c r="O9" s="441"/>
      <c r="P9" s="441"/>
      <c r="Q9" s="441"/>
      <c r="R9" s="51"/>
      <c r="S9" s="51"/>
      <c r="T9" s="38"/>
      <c r="U9" s="38"/>
      <c r="W9" s="51"/>
      <c r="X9" s="657"/>
      <c r="Y9" s="656"/>
      <c r="Z9" s="656"/>
      <c r="AA9" s="656"/>
      <c r="AB9" s="51"/>
    </row>
    <row r="10" spans="1:28" ht="15.95" customHeight="1">
      <c r="A10" s="17"/>
      <c r="B10" s="17"/>
      <c r="C10" s="17"/>
      <c r="D10" s="17"/>
      <c r="E10" s="19"/>
      <c r="F10" s="16"/>
      <c r="G10" s="16"/>
      <c r="H10" s="16"/>
      <c r="I10" s="16"/>
      <c r="J10" s="16"/>
      <c r="K10" s="16"/>
      <c r="L10" s="16"/>
      <c r="M10" s="16"/>
      <c r="N10" s="441"/>
      <c r="O10" s="441"/>
      <c r="P10" s="441"/>
      <c r="Q10" s="441"/>
      <c r="R10" s="51"/>
      <c r="S10" s="51"/>
      <c r="T10" s="150"/>
      <c r="U10" s="150"/>
      <c r="V10" s="50"/>
      <c r="W10" s="50"/>
      <c r="X10" s="657"/>
      <c r="Y10" s="656"/>
      <c r="Z10" s="656"/>
      <c r="AA10" s="656"/>
      <c r="AB10" s="51"/>
    </row>
    <row r="11" spans="1:28" ht="15.95" customHeight="1">
      <c r="A11" s="17"/>
      <c r="B11" s="17"/>
      <c r="C11" s="17"/>
      <c r="D11" s="17"/>
      <c r="E11" s="19"/>
      <c r="F11" s="16"/>
      <c r="G11" s="16"/>
      <c r="H11" s="16"/>
      <c r="I11" s="16"/>
      <c r="J11" s="16"/>
      <c r="K11" s="16"/>
      <c r="L11" s="16"/>
      <c r="M11" s="16"/>
      <c r="N11" s="441"/>
      <c r="O11" s="441"/>
      <c r="P11" s="441"/>
      <c r="Q11" s="441"/>
      <c r="R11" s="51"/>
      <c r="S11" s="658"/>
      <c r="T11" s="656"/>
      <c r="U11" s="656"/>
      <c r="V11" s="50"/>
      <c r="W11" s="50"/>
      <c r="X11" s="657"/>
      <c r="Y11" s="659"/>
      <c r="Z11" s="659"/>
      <c r="AA11" s="660"/>
      <c r="AB11" s="51"/>
    </row>
    <row r="12" spans="1:28" ht="15.95" customHeight="1">
      <c r="A12" s="17"/>
      <c r="B12" s="17"/>
      <c r="C12" s="17"/>
      <c r="D12" s="17"/>
      <c r="E12" s="19"/>
      <c r="F12" s="16"/>
      <c r="G12" s="16"/>
      <c r="H12" s="16"/>
      <c r="I12" s="661"/>
      <c r="J12" s="661"/>
      <c r="K12" s="661"/>
      <c r="L12" s="661"/>
      <c r="M12" s="661"/>
      <c r="N12" s="441"/>
      <c r="O12" s="441"/>
      <c r="P12" s="441"/>
      <c r="Q12" s="441"/>
      <c r="R12" s="51"/>
      <c r="S12" s="662"/>
      <c r="T12" s="656"/>
      <c r="U12" s="656"/>
      <c r="V12" s="50"/>
      <c r="W12" s="50"/>
      <c r="X12" s="657"/>
      <c r="Y12" s="657"/>
      <c r="Z12" s="656"/>
      <c r="AA12" s="660"/>
      <c r="AB12" s="51"/>
    </row>
    <row r="13" spans="1:28" ht="15.95" customHeight="1">
      <c r="A13" s="17"/>
      <c r="B13" s="17"/>
      <c r="C13" s="17"/>
      <c r="D13" s="17"/>
      <c r="E13" s="19"/>
      <c r="F13" s="16"/>
      <c r="G13" s="16"/>
      <c r="H13" s="16"/>
      <c r="I13" s="441"/>
      <c r="J13" s="441"/>
      <c r="K13" s="441"/>
      <c r="L13" s="441"/>
      <c r="M13" s="441"/>
      <c r="N13" s="441"/>
      <c r="O13" s="441"/>
      <c r="P13" s="441"/>
      <c r="Q13" s="441"/>
      <c r="R13" s="51"/>
      <c r="S13" s="476"/>
      <c r="T13" s="656"/>
      <c r="U13" s="656"/>
      <c r="V13" s="50"/>
      <c r="W13" s="50"/>
      <c r="X13" s="663"/>
      <c r="Y13" s="663"/>
      <c r="Z13" s="664"/>
      <c r="AA13" s="665"/>
    </row>
    <row r="14" spans="1:28" ht="15.95" customHeight="1">
      <c r="A14" s="17"/>
      <c r="B14" s="17"/>
      <c r="C14" s="17"/>
      <c r="D14" s="17"/>
      <c r="E14" s="19"/>
      <c r="F14" s="16"/>
      <c r="G14" s="16"/>
      <c r="H14" s="16"/>
      <c r="I14" s="666"/>
      <c r="J14" s="434">
        <v>2013</v>
      </c>
      <c r="K14" s="434">
        <v>2014</v>
      </c>
      <c r="L14" s="55">
        <v>2015</v>
      </c>
      <c r="M14" s="434">
        <v>2016</v>
      </c>
      <c r="N14" s="434">
        <v>2017</v>
      </c>
      <c r="O14" s="667">
        <v>2018</v>
      </c>
      <c r="P14" s="667">
        <v>2019</v>
      </c>
      <c r="Q14" s="441"/>
      <c r="R14" s="51"/>
      <c r="S14" s="476"/>
      <c r="T14" s="656"/>
      <c r="U14" s="656"/>
      <c r="V14" s="50"/>
      <c r="W14" s="50"/>
    </row>
    <row r="15" spans="1:28" ht="15.95" customHeight="1">
      <c r="A15" s="17"/>
      <c r="B15" s="17"/>
      <c r="C15" s="17"/>
      <c r="D15" s="17"/>
      <c r="E15" s="19"/>
      <c r="F15" s="16"/>
      <c r="G15" s="16"/>
      <c r="H15" s="16"/>
      <c r="I15" s="153" t="s">
        <v>58</v>
      </c>
      <c r="J15" s="449">
        <v>8237</v>
      </c>
      <c r="K15" s="449">
        <v>10011</v>
      </c>
      <c r="L15" s="536">
        <v>11023</v>
      </c>
      <c r="M15" s="449">
        <v>14182</v>
      </c>
      <c r="N15" s="449">
        <v>13686</v>
      </c>
      <c r="O15" s="449">
        <v>11596</v>
      </c>
      <c r="P15" s="449">
        <v>10950.7</v>
      </c>
      <c r="Q15" s="441"/>
      <c r="R15" s="51"/>
      <c r="S15" s="476"/>
      <c r="T15" s="656"/>
      <c r="U15" s="656"/>
      <c r="V15" s="50"/>
      <c r="W15" s="50"/>
    </row>
    <row r="16" spans="1:28" ht="15.95" customHeight="1">
      <c r="A16" s="17"/>
      <c r="B16" s="17"/>
      <c r="C16" s="17"/>
      <c r="D16" s="17"/>
      <c r="E16" s="19"/>
      <c r="F16" s="16"/>
      <c r="G16" s="16"/>
      <c r="H16" s="16"/>
      <c r="I16" s="153" t="s">
        <v>272</v>
      </c>
      <c r="J16" s="449">
        <v>172</v>
      </c>
      <c r="K16" s="449">
        <v>497</v>
      </c>
      <c r="L16" s="449">
        <v>851</v>
      </c>
      <c r="M16" s="449">
        <v>2571</v>
      </c>
      <c r="N16" s="449">
        <v>2862</v>
      </c>
      <c r="O16" s="449">
        <v>3101</v>
      </c>
      <c r="P16" s="449">
        <v>4821</v>
      </c>
      <c r="Q16" s="441"/>
      <c r="R16" s="51"/>
      <c r="S16" s="476"/>
      <c r="T16" s="656"/>
      <c r="U16" s="656"/>
      <c r="V16" s="50"/>
      <c r="W16" s="50"/>
    </row>
    <row r="17" spans="1:29" ht="15.95" customHeight="1">
      <c r="A17" s="17"/>
      <c r="B17" s="17"/>
      <c r="C17" s="17"/>
      <c r="D17" s="17"/>
      <c r="E17" s="19"/>
      <c r="F17" s="16"/>
      <c r="G17" s="16"/>
      <c r="H17" s="16"/>
      <c r="I17" s="153" t="s">
        <v>273</v>
      </c>
      <c r="J17" s="449">
        <v>3933</v>
      </c>
      <c r="K17" s="449">
        <v>6665</v>
      </c>
      <c r="L17" s="449">
        <v>5455</v>
      </c>
      <c r="M17" s="449">
        <v>6765</v>
      </c>
      <c r="N17" s="449">
        <v>7949</v>
      </c>
      <c r="O17" s="449">
        <v>6498</v>
      </c>
      <c r="P17" s="449">
        <v>6262</v>
      </c>
      <c r="Q17" s="441"/>
      <c r="R17" s="51"/>
      <c r="S17" s="476"/>
      <c r="T17" s="656"/>
      <c r="U17" s="656"/>
      <c r="V17" s="50"/>
      <c r="W17" s="50"/>
      <c r="AC17" s="660"/>
    </row>
    <row r="18" spans="1:29" ht="15.95" customHeight="1">
      <c r="A18" s="17"/>
      <c r="B18" s="17"/>
      <c r="C18" s="17"/>
      <c r="D18" s="17"/>
      <c r="E18" s="19"/>
      <c r="F18" s="16"/>
      <c r="G18" s="16"/>
      <c r="H18" s="16"/>
      <c r="I18" s="153" t="s">
        <v>274</v>
      </c>
      <c r="J18" s="449">
        <v>2147</v>
      </c>
      <c r="K18" s="449">
        <v>1528</v>
      </c>
      <c r="L18" s="449">
        <v>5455</v>
      </c>
      <c r="M18" s="449">
        <v>9561</v>
      </c>
      <c r="N18" s="449">
        <v>11023</v>
      </c>
      <c r="O18" s="449">
        <v>6330</v>
      </c>
      <c r="P18" s="449">
        <v>7999</v>
      </c>
      <c r="Q18" s="441"/>
      <c r="R18" s="51"/>
      <c r="S18" s="476"/>
      <c r="T18" s="656"/>
      <c r="U18" s="656"/>
      <c r="V18" s="50"/>
      <c r="W18" s="50"/>
      <c r="AC18" s="660"/>
    </row>
    <row r="19" spans="1:29" ht="15.95" customHeight="1">
      <c r="A19" s="17"/>
      <c r="B19" s="17"/>
      <c r="C19" s="17"/>
      <c r="D19" s="17"/>
      <c r="E19" s="19"/>
      <c r="F19" s="16"/>
      <c r="G19" s="16"/>
      <c r="H19" s="16"/>
      <c r="I19" s="441" t="s">
        <v>60</v>
      </c>
      <c r="J19" s="441"/>
      <c r="K19" s="441"/>
      <c r="L19" s="441"/>
      <c r="M19" s="441"/>
      <c r="N19" s="434">
        <v>13116</v>
      </c>
      <c r="O19" s="449">
        <v>7073</v>
      </c>
      <c r="P19" s="449">
        <v>2336</v>
      </c>
      <c r="Q19" s="441"/>
      <c r="R19" s="51"/>
      <c r="S19" s="51"/>
      <c r="AC19" s="660"/>
    </row>
    <row r="20" spans="1:29" ht="15.95" customHeight="1">
      <c r="A20" s="17"/>
      <c r="B20" s="17"/>
      <c r="C20" s="17"/>
      <c r="D20" s="17"/>
      <c r="E20" s="19"/>
      <c r="F20" s="16"/>
      <c r="G20" s="16"/>
      <c r="H20" s="16"/>
      <c r="I20" s="441" t="s">
        <v>691</v>
      </c>
      <c r="J20" s="441"/>
      <c r="K20" s="441"/>
      <c r="L20" s="441"/>
      <c r="M20" s="441"/>
      <c r="N20" s="434">
        <v>0.5</v>
      </c>
      <c r="O20" s="449">
        <v>325</v>
      </c>
      <c r="P20" s="449">
        <v>795</v>
      </c>
      <c r="Q20" s="441"/>
      <c r="R20" s="51"/>
      <c r="S20" s="668"/>
      <c r="T20" s="656"/>
      <c r="AC20" s="660"/>
    </row>
    <row r="21" spans="1:29" ht="15.95" customHeight="1">
      <c r="A21" s="17"/>
      <c r="B21" s="17"/>
      <c r="C21" s="17"/>
      <c r="D21" s="17"/>
      <c r="E21" s="19"/>
      <c r="F21" s="16"/>
      <c r="G21" s="16"/>
      <c r="H21" s="16"/>
      <c r="I21" s="441" t="s">
        <v>692</v>
      </c>
      <c r="J21" s="441"/>
      <c r="K21" s="441"/>
      <c r="L21" s="441"/>
      <c r="M21" s="441"/>
      <c r="N21" s="434">
        <v>471</v>
      </c>
      <c r="O21" s="449">
        <v>250</v>
      </c>
      <c r="P21" s="449">
        <v>745</v>
      </c>
      <c r="Q21" s="441"/>
      <c r="R21" s="51"/>
      <c r="S21" s="476"/>
      <c r="T21" s="656"/>
      <c r="AC21" s="660"/>
    </row>
    <row r="22" spans="1:29" ht="15.95" customHeight="1">
      <c r="A22" s="17"/>
      <c r="B22" s="17"/>
      <c r="C22" s="17"/>
      <c r="D22" s="17"/>
      <c r="E22" s="19"/>
      <c r="F22" s="16"/>
      <c r="G22" s="16"/>
      <c r="H22" s="16"/>
      <c r="I22" s="441" t="s">
        <v>663</v>
      </c>
      <c r="J22" s="441"/>
      <c r="K22" s="441"/>
      <c r="L22" s="441"/>
      <c r="M22" s="441"/>
      <c r="N22" s="449">
        <f>SUM(N15:N21)</f>
        <v>49107.5</v>
      </c>
      <c r="O22" s="449">
        <f>SUM(O15:O21)</f>
        <v>35173</v>
      </c>
      <c r="P22" s="669">
        <f>SUM(P15:P21)</f>
        <v>33908.699999999997</v>
      </c>
      <c r="Q22" s="441"/>
      <c r="R22" s="51"/>
      <c r="S22" s="476"/>
      <c r="T22" s="656"/>
      <c r="AC22" s="660"/>
    </row>
    <row r="23" spans="1:29" ht="15.95" customHeight="1">
      <c r="A23" s="17"/>
      <c r="B23" s="17"/>
      <c r="C23" s="17"/>
      <c r="D23" s="17"/>
      <c r="E23" s="19"/>
      <c r="F23" s="16"/>
      <c r="G23" s="16"/>
      <c r="H23" s="16"/>
      <c r="I23" s="441"/>
      <c r="J23" s="441"/>
      <c r="K23" s="441"/>
      <c r="L23" s="441"/>
      <c r="M23" s="441"/>
      <c r="N23" s="441"/>
      <c r="O23" s="441"/>
      <c r="P23" s="441"/>
      <c r="Q23" s="441"/>
      <c r="R23" s="51"/>
      <c r="S23" s="476"/>
      <c r="T23" s="656"/>
      <c r="AC23" s="660"/>
    </row>
    <row r="24" spans="1:29" ht="15.95" customHeight="1">
      <c r="A24" s="17"/>
      <c r="B24" s="17"/>
      <c r="C24" s="17"/>
      <c r="D24" s="17"/>
      <c r="E24" s="19"/>
      <c r="F24" s="16"/>
      <c r="G24" s="16"/>
      <c r="H24" s="16"/>
      <c r="I24" s="441"/>
      <c r="J24" s="441"/>
      <c r="K24" s="441"/>
      <c r="L24" s="441"/>
      <c r="M24" s="441"/>
      <c r="N24" s="441"/>
      <c r="O24" s="441"/>
      <c r="P24" s="441"/>
      <c r="Q24" s="441"/>
      <c r="R24" s="51"/>
      <c r="S24" s="476"/>
      <c r="T24" s="656"/>
      <c r="AC24" s="660"/>
    </row>
    <row r="25" spans="1:29" ht="15.95" customHeight="1">
      <c r="A25" s="17"/>
      <c r="B25" s="17"/>
      <c r="C25" s="17"/>
      <c r="D25" s="17"/>
      <c r="E25" s="19"/>
      <c r="F25" s="16"/>
      <c r="G25" s="16"/>
      <c r="H25" s="16"/>
      <c r="I25" s="441"/>
      <c r="J25" s="441"/>
      <c r="K25" s="441"/>
      <c r="L25" s="441"/>
      <c r="M25" s="441"/>
      <c r="N25" s="441"/>
      <c r="O25" s="441"/>
      <c r="P25" s="441"/>
      <c r="Q25" s="441"/>
      <c r="R25" s="51"/>
      <c r="S25" s="476"/>
      <c r="T25" s="656"/>
      <c r="AC25" s="481"/>
    </row>
    <row r="26" spans="1:29" ht="15.95" customHeight="1">
      <c r="A26" s="17"/>
      <c r="B26" s="17"/>
      <c r="C26" s="17"/>
      <c r="D26" s="17"/>
      <c r="E26" s="19"/>
      <c r="F26" s="16"/>
      <c r="G26" s="16"/>
      <c r="H26" s="16"/>
      <c r="I26" s="441"/>
      <c r="J26" s="441"/>
      <c r="K26" s="441"/>
      <c r="L26" s="441"/>
      <c r="M26" s="441"/>
      <c r="N26" s="441"/>
      <c r="O26" s="441"/>
      <c r="P26" s="441"/>
      <c r="Q26" s="441"/>
      <c r="R26" s="51"/>
      <c r="S26" s="476"/>
      <c r="T26" s="656"/>
    </row>
    <row r="27" spans="1:29" ht="15.95" customHeight="1">
      <c r="A27" s="17"/>
      <c r="B27" s="17"/>
      <c r="C27" s="17"/>
      <c r="D27" s="17"/>
      <c r="E27" s="19"/>
      <c r="F27" s="16" t="s">
        <v>671</v>
      </c>
      <c r="G27" s="16"/>
      <c r="H27" s="16"/>
      <c r="I27" s="441"/>
      <c r="J27" s="441"/>
      <c r="K27" s="441"/>
      <c r="L27" s="441"/>
      <c r="M27" s="441"/>
      <c r="N27" s="441"/>
      <c r="O27" s="441"/>
      <c r="P27" s="441"/>
      <c r="Q27" s="441"/>
      <c r="R27" s="51"/>
      <c r="S27" s="476"/>
    </row>
    <row r="28" spans="1:29" ht="15.95" customHeight="1">
      <c r="A28" s="17"/>
      <c r="B28" s="17"/>
      <c r="C28" s="17"/>
      <c r="D28" s="17"/>
      <c r="E28" s="19"/>
      <c r="F28" s="16"/>
      <c r="G28" s="16"/>
      <c r="H28" s="16"/>
      <c r="I28" s="441"/>
      <c r="J28" s="441"/>
      <c r="K28" s="441"/>
      <c r="L28" s="441"/>
      <c r="M28" s="441"/>
      <c r="N28" s="441"/>
      <c r="O28" s="441"/>
      <c r="P28" s="441"/>
      <c r="Q28" s="441"/>
      <c r="R28" s="51"/>
      <c r="S28" s="51"/>
    </row>
    <row r="29" spans="1:29" ht="15.95" customHeight="1">
      <c r="A29" s="17"/>
      <c r="B29" s="17"/>
      <c r="C29" s="17"/>
      <c r="D29" s="17"/>
      <c r="E29" s="19"/>
      <c r="F29" s="16"/>
      <c r="G29" s="16"/>
      <c r="H29" s="16"/>
      <c r="I29" s="441"/>
      <c r="J29" s="441"/>
      <c r="K29" s="441"/>
      <c r="L29" s="441"/>
      <c r="M29" s="441"/>
      <c r="N29" s="441"/>
      <c r="O29" s="441"/>
      <c r="P29" s="441"/>
      <c r="Q29" s="441"/>
      <c r="R29" s="51"/>
      <c r="S29" s="51"/>
    </row>
    <row r="30" spans="1:29" ht="15.95" customHeight="1">
      <c r="A30" s="17"/>
      <c r="B30" s="17"/>
      <c r="C30" s="17"/>
      <c r="D30" s="17"/>
      <c r="E30" s="19"/>
      <c r="F30" s="16"/>
      <c r="G30" s="16"/>
      <c r="H30" s="16"/>
      <c r="I30" s="441"/>
      <c r="J30" s="441"/>
      <c r="K30" s="441"/>
      <c r="L30" s="441"/>
      <c r="M30" s="441"/>
      <c r="N30" s="441"/>
      <c r="O30" s="441"/>
      <c r="P30" s="441"/>
      <c r="Q30" s="441"/>
      <c r="R30" s="51"/>
      <c r="S30" s="51"/>
    </row>
    <row r="31" spans="1:29" ht="15.95" customHeight="1">
      <c r="A31" s="17"/>
      <c r="B31" s="17"/>
      <c r="C31" s="17"/>
      <c r="D31" s="17"/>
      <c r="E31" s="19"/>
      <c r="F31" s="16"/>
      <c r="G31" s="16"/>
      <c r="H31" s="16"/>
      <c r="I31" s="441"/>
      <c r="J31" s="441"/>
      <c r="K31" s="441"/>
      <c r="L31" s="441"/>
      <c r="M31" s="441"/>
      <c r="N31" s="441"/>
      <c r="O31" s="441"/>
      <c r="P31" s="441"/>
      <c r="Q31" s="441"/>
      <c r="R31" s="51"/>
      <c r="S31" s="51"/>
    </row>
    <row r="32" spans="1:29" ht="15.95" customHeight="1">
      <c r="A32" s="17"/>
      <c r="B32" s="17"/>
      <c r="C32" s="17"/>
      <c r="D32" s="17"/>
      <c r="E32" s="19"/>
      <c r="F32" s="16"/>
      <c r="G32" s="16"/>
      <c r="H32" s="16"/>
      <c r="I32" s="441"/>
      <c r="J32" s="441"/>
      <c r="K32" s="441"/>
      <c r="L32" s="441"/>
      <c r="M32" s="441"/>
      <c r="N32" s="441"/>
      <c r="O32" s="441"/>
      <c r="P32" s="441"/>
      <c r="Q32" s="441"/>
      <c r="R32" s="51"/>
      <c r="S32" s="51"/>
    </row>
    <row r="33" spans="9:20" ht="15.75"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480"/>
      <c r="T33" s="670"/>
    </row>
    <row r="34" spans="9:20" ht="15.75"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479"/>
      <c r="T34" s="671"/>
    </row>
    <row r="35" spans="9:20" ht="15.75">
      <c r="S35" s="672"/>
      <c r="T35" s="673"/>
    </row>
    <row r="36" spans="9:20" ht="15.75">
      <c r="S36" s="674"/>
      <c r="T36" s="671"/>
    </row>
    <row r="37" spans="9:20" ht="15.75">
      <c r="S37" s="672"/>
      <c r="T37" s="673"/>
    </row>
    <row r="38" spans="9:20" ht="15.75">
      <c r="S38" s="671"/>
      <c r="T38" s="671"/>
    </row>
    <row r="39" spans="9:20" ht="15.75">
      <c r="S39" s="672"/>
      <c r="T39" s="673"/>
    </row>
    <row r="40" spans="9:20" ht="15.75">
      <c r="S40" s="674"/>
      <c r="T40" s="671"/>
    </row>
    <row r="41" spans="9:20" ht="15.75">
      <c r="S41" s="672"/>
      <c r="T41" s="673"/>
    </row>
    <row r="42" spans="9:20" ht="15.75">
      <c r="S42" s="674"/>
      <c r="T42" s="671"/>
    </row>
  </sheetData>
  <mergeCells count="5">
    <mergeCell ref="A5:C5"/>
    <mergeCell ref="D5:E5"/>
    <mergeCell ref="A6:E6"/>
    <mergeCell ref="A7:E7"/>
    <mergeCell ref="A8:E8"/>
  </mergeCells>
  <printOptions horizontalCentered="1"/>
  <pageMargins left="0.70866141732283505" right="0.70866141732283505" top="1.7322834645669301" bottom="0.74803149606299202" header="0.31496062992126" footer="0.31496062992126"/>
  <pageSetup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colBreaks count="1" manualBreakCount="1">
    <brk id="5" max="1048575" man="1"/>
  </colBreaks>
  <drawing r:id="rId2"/>
  <legacyDrawing r:id="rId3"/>
  <legacyDrawingHF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AA21"/>
  <sheetViews>
    <sheetView rightToLeft="1" view="pageLayout" zoomScaleNormal="100" workbookViewId="0">
      <selection activeCell="A4" sqref="A4:H26"/>
    </sheetView>
  </sheetViews>
  <sheetFormatPr defaultRowHeight="15"/>
  <cols>
    <col min="1" max="1" width="14.5703125" customWidth="1"/>
    <col min="2" max="2" width="16.140625" customWidth="1"/>
    <col min="3" max="6" width="10.5703125" customWidth="1"/>
    <col min="7" max="7" width="14.5703125" customWidth="1"/>
    <col min="8" max="10" width="9.28515625" customWidth="1"/>
    <col min="11" max="11" width="10.5703125" bestFit="1" customWidth="1"/>
    <col min="12" max="12" width="11.28515625" customWidth="1"/>
    <col min="13" max="14" width="10.42578125" customWidth="1"/>
    <col min="15" max="15" width="12.140625" customWidth="1"/>
    <col min="16" max="18" width="9.28515625" customWidth="1"/>
    <col min="23" max="23" width="15.140625" customWidth="1"/>
    <col min="267" max="268" width="20.5703125" customWidth="1"/>
    <col min="269" max="269" width="20.28515625" customWidth="1"/>
    <col min="270" max="270" width="20.5703125" customWidth="1"/>
    <col min="271" max="271" width="9.28515625" customWidth="1"/>
    <col min="275" max="275" width="12.42578125" customWidth="1"/>
    <col min="276" max="276" width="12.140625" customWidth="1"/>
    <col min="523" max="524" width="20.5703125" customWidth="1"/>
    <col min="525" max="525" width="20.28515625" customWidth="1"/>
    <col min="526" max="526" width="20.5703125" customWidth="1"/>
    <col min="527" max="527" width="9.28515625" customWidth="1"/>
    <col min="531" max="531" width="12.42578125" customWidth="1"/>
    <col min="532" max="532" width="12.140625" customWidth="1"/>
    <col min="779" max="780" width="20.5703125" customWidth="1"/>
    <col min="781" max="781" width="20.28515625" customWidth="1"/>
    <col min="782" max="782" width="20.5703125" customWidth="1"/>
    <col min="783" max="783" width="9.28515625" customWidth="1"/>
    <col min="787" max="787" width="12.42578125" customWidth="1"/>
    <col min="788" max="788" width="12.140625" customWidth="1"/>
    <col min="1035" max="1036" width="20.5703125" customWidth="1"/>
    <col min="1037" max="1037" width="20.28515625" customWidth="1"/>
    <col min="1038" max="1038" width="20.5703125" customWidth="1"/>
    <col min="1039" max="1039" width="9.28515625" customWidth="1"/>
    <col min="1043" max="1043" width="12.42578125" customWidth="1"/>
    <col min="1044" max="1044" width="12.140625" customWidth="1"/>
    <col min="1291" max="1292" width="20.5703125" customWidth="1"/>
    <col min="1293" max="1293" width="20.28515625" customWidth="1"/>
    <col min="1294" max="1294" width="20.5703125" customWidth="1"/>
    <col min="1295" max="1295" width="9.28515625" customWidth="1"/>
    <col min="1299" max="1299" width="12.42578125" customWidth="1"/>
    <col min="1300" max="1300" width="12.140625" customWidth="1"/>
    <col min="1547" max="1548" width="20.5703125" customWidth="1"/>
    <col min="1549" max="1549" width="20.28515625" customWidth="1"/>
    <col min="1550" max="1550" width="20.5703125" customWidth="1"/>
    <col min="1551" max="1551" width="9.28515625" customWidth="1"/>
    <col min="1555" max="1555" width="12.42578125" customWidth="1"/>
    <col min="1556" max="1556" width="12.140625" customWidth="1"/>
    <col min="1803" max="1804" width="20.5703125" customWidth="1"/>
    <col min="1805" max="1805" width="20.28515625" customWidth="1"/>
    <col min="1806" max="1806" width="20.5703125" customWidth="1"/>
    <col min="1807" max="1807" width="9.28515625" customWidth="1"/>
    <col min="1811" max="1811" width="12.42578125" customWidth="1"/>
    <col min="1812" max="1812" width="12.140625" customWidth="1"/>
    <col min="2059" max="2060" width="20.5703125" customWidth="1"/>
    <col min="2061" max="2061" width="20.28515625" customWidth="1"/>
    <col min="2062" max="2062" width="20.5703125" customWidth="1"/>
    <col min="2063" max="2063" width="9.28515625" customWidth="1"/>
    <col min="2067" max="2067" width="12.42578125" customWidth="1"/>
    <col min="2068" max="2068" width="12.140625" customWidth="1"/>
    <col min="2315" max="2316" width="20.5703125" customWidth="1"/>
    <col min="2317" max="2317" width="20.28515625" customWidth="1"/>
    <col min="2318" max="2318" width="20.5703125" customWidth="1"/>
    <col min="2319" max="2319" width="9.28515625" customWidth="1"/>
    <col min="2323" max="2323" width="12.42578125" customWidth="1"/>
    <col min="2324" max="2324" width="12.140625" customWidth="1"/>
    <col min="2571" max="2572" width="20.5703125" customWidth="1"/>
    <col min="2573" max="2573" width="20.28515625" customWidth="1"/>
    <col min="2574" max="2574" width="20.5703125" customWidth="1"/>
    <col min="2575" max="2575" width="9.28515625" customWidth="1"/>
    <col min="2579" max="2579" width="12.42578125" customWidth="1"/>
    <col min="2580" max="2580" width="12.140625" customWidth="1"/>
    <col min="2827" max="2828" width="20.5703125" customWidth="1"/>
    <col min="2829" max="2829" width="20.28515625" customWidth="1"/>
    <col min="2830" max="2830" width="20.5703125" customWidth="1"/>
    <col min="2831" max="2831" width="9.28515625" customWidth="1"/>
    <col min="2835" max="2835" width="12.42578125" customWidth="1"/>
    <col min="2836" max="2836" width="12.140625" customWidth="1"/>
    <col min="3083" max="3084" width="20.5703125" customWidth="1"/>
    <col min="3085" max="3085" width="20.28515625" customWidth="1"/>
    <col min="3086" max="3086" width="20.5703125" customWidth="1"/>
    <col min="3087" max="3087" width="9.28515625" customWidth="1"/>
    <col min="3091" max="3091" width="12.42578125" customWidth="1"/>
    <col min="3092" max="3092" width="12.140625" customWidth="1"/>
    <col min="3339" max="3340" width="20.5703125" customWidth="1"/>
    <col min="3341" max="3341" width="20.28515625" customWidth="1"/>
    <col min="3342" max="3342" width="20.5703125" customWidth="1"/>
    <col min="3343" max="3343" width="9.28515625" customWidth="1"/>
    <col min="3347" max="3347" width="12.42578125" customWidth="1"/>
    <col min="3348" max="3348" width="12.140625" customWidth="1"/>
    <col min="3595" max="3596" width="20.5703125" customWidth="1"/>
    <col min="3597" max="3597" width="20.28515625" customWidth="1"/>
    <col min="3598" max="3598" width="20.5703125" customWidth="1"/>
    <col min="3599" max="3599" width="9.28515625" customWidth="1"/>
    <col min="3603" max="3603" width="12.42578125" customWidth="1"/>
    <col min="3604" max="3604" width="12.140625" customWidth="1"/>
    <col min="3851" max="3852" width="20.5703125" customWidth="1"/>
    <col min="3853" max="3853" width="20.28515625" customWidth="1"/>
    <col min="3854" max="3854" width="20.5703125" customWidth="1"/>
    <col min="3855" max="3855" width="9.28515625" customWidth="1"/>
    <col min="3859" max="3859" width="12.42578125" customWidth="1"/>
    <col min="3860" max="3860" width="12.140625" customWidth="1"/>
    <col min="4107" max="4108" width="20.5703125" customWidth="1"/>
    <col min="4109" max="4109" width="20.28515625" customWidth="1"/>
    <col min="4110" max="4110" width="20.5703125" customWidth="1"/>
    <col min="4111" max="4111" width="9.28515625" customWidth="1"/>
    <col min="4115" max="4115" width="12.42578125" customWidth="1"/>
    <col min="4116" max="4116" width="12.140625" customWidth="1"/>
    <col min="4363" max="4364" width="20.5703125" customWidth="1"/>
    <col min="4365" max="4365" width="20.28515625" customWidth="1"/>
    <col min="4366" max="4366" width="20.5703125" customWidth="1"/>
    <col min="4367" max="4367" width="9.28515625" customWidth="1"/>
    <col min="4371" max="4371" width="12.42578125" customWidth="1"/>
    <col min="4372" max="4372" width="12.140625" customWidth="1"/>
    <col min="4619" max="4620" width="20.5703125" customWidth="1"/>
    <col min="4621" max="4621" width="20.28515625" customWidth="1"/>
    <col min="4622" max="4622" width="20.5703125" customWidth="1"/>
    <col min="4623" max="4623" width="9.28515625" customWidth="1"/>
    <col min="4627" max="4627" width="12.42578125" customWidth="1"/>
    <col min="4628" max="4628" width="12.140625" customWidth="1"/>
    <col min="4875" max="4876" width="20.5703125" customWidth="1"/>
    <col min="4877" max="4877" width="20.28515625" customWidth="1"/>
    <col min="4878" max="4878" width="20.5703125" customWidth="1"/>
    <col min="4879" max="4879" width="9.28515625" customWidth="1"/>
    <col min="4883" max="4883" width="12.42578125" customWidth="1"/>
    <col min="4884" max="4884" width="12.140625" customWidth="1"/>
    <col min="5131" max="5132" width="20.5703125" customWidth="1"/>
    <col min="5133" max="5133" width="20.28515625" customWidth="1"/>
    <col min="5134" max="5134" width="20.5703125" customWidth="1"/>
    <col min="5135" max="5135" width="9.28515625" customWidth="1"/>
    <col min="5139" max="5139" width="12.42578125" customWidth="1"/>
    <col min="5140" max="5140" width="12.140625" customWidth="1"/>
    <col min="5387" max="5388" width="20.5703125" customWidth="1"/>
    <col min="5389" max="5389" width="20.28515625" customWidth="1"/>
    <col min="5390" max="5390" width="20.5703125" customWidth="1"/>
    <col min="5391" max="5391" width="9.28515625" customWidth="1"/>
    <col min="5395" max="5395" width="12.42578125" customWidth="1"/>
    <col min="5396" max="5396" width="12.140625" customWidth="1"/>
    <col min="5643" max="5644" width="20.5703125" customWidth="1"/>
    <col min="5645" max="5645" width="20.28515625" customWidth="1"/>
    <col min="5646" max="5646" width="20.5703125" customWidth="1"/>
    <col min="5647" max="5647" width="9.28515625" customWidth="1"/>
    <col min="5651" max="5651" width="12.42578125" customWidth="1"/>
    <col min="5652" max="5652" width="12.140625" customWidth="1"/>
    <col min="5899" max="5900" width="20.5703125" customWidth="1"/>
    <col min="5901" max="5901" width="20.28515625" customWidth="1"/>
    <col min="5902" max="5902" width="20.5703125" customWidth="1"/>
    <col min="5903" max="5903" width="9.28515625" customWidth="1"/>
    <col min="5907" max="5907" width="12.42578125" customWidth="1"/>
    <col min="5908" max="5908" width="12.140625" customWidth="1"/>
    <col min="6155" max="6156" width="20.5703125" customWidth="1"/>
    <col min="6157" max="6157" width="20.28515625" customWidth="1"/>
    <col min="6158" max="6158" width="20.5703125" customWidth="1"/>
    <col min="6159" max="6159" width="9.28515625" customWidth="1"/>
    <col min="6163" max="6163" width="12.42578125" customWidth="1"/>
    <col min="6164" max="6164" width="12.140625" customWidth="1"/>
    <col min="6411" max="6412" width="20.5703125" customWidth="1"/>
    <col min="6413" max="6413" width="20.28515625" customWidth="1"/>
    <col min="6414" max="6414" width="20.5703125" customWidth="1"/>
    <col min="6415" max="6415" width="9.28515625" customWidth="1"/>
    <col min="6419" max="6419" width="12.42578125" customWidth="1"/>
    <col min="6420" max="6420" width="12.140625" customWidth="1"/>
    <col min="6667" max="6668" width="20.5703125" customWidth="1"/>
    <col min="6669" max="6669" width="20.28515625" customWidth="1"/>
    <col min="6670" max="6670" width="20.5703125" customWidth="1"/>
    <col min="6671" max="6671" width="9.28515625" customWidth="1"/>
    <col min="6675" max="6675" width="12.42578125" customWidth="1"/>
    <col min="6676" max="6676" width="12.140625" customWidth="1"/>
    <col min="6923" max="6924" width="20.5703125" customWidth="1"/>
    <col min="6925" max="6925" width="20.28515625" customWidth="1"/>
    <col min="6926" max="6926" width="20.5703125" customWidth="1"/>
    <col min="6927" max="6927" width="9.28515625" customWidth="1"/>
    <col min="6931" max="6931" width="12.42578125" customWidth="1"/>
    <col min="6932" max="6932" width="12.140625" customWidth="1"/>
    <col min="7179" max="7180" width="20.5703125" customWidth="1"/>
    <col min="7181" max="7181" width="20.28515625" customWidth="1"/>
    <col min="7182" max="7182" width="20.5703125" customWidth="1"/>
    <col min="7183" max="7183" width="9.28515625" customWidth="1"/>
    <col min="7187" max="7187" width="12.42578125" customWidth="1"/>
    <col min="7188" max="7188" width="12.140625" customWidth="1"/>
    <col min="7435" max="7436" width="20.5703125" customWidth="1"/>
    <col min="7437" max="7437" width="20.28515625" customWidth="1"/>
    <col min="7438" max="7438" width="20.5703125" customWidth="1"/>
    <col min="7439" max="7439" width="9.28515625" customWidth="1"/>
    <col min="7443" max="7443" width="12.42578125" customWidth="1"/>
    <col min="7444" max="7444" width="12.140625" customWidth="1"/>
    <col min="7691" max="7692" width="20.5703125" customWidth="1"/>
    <col min="7693" max="7693" width="20.28515625" customWidth="1"/>
    <col min="7694" max="7694" width="20.5703125" customWidth="1"/>
    <col min="7695" max="7695" width="9.28515625" customWidth="1"/>
    <col min="7699" max="7699" width="12.42578125" customWidth="1"/>
    <col min="7700" max="7700" width="12.140625" customWidth="1"/>
    <col min="7947" max="7948" width="20.5703125" customWidth="1"/>
    <col min="7949" max="7949" width="20.28515625" customWidth="1"/>
    <col min="7950" max="7950" width="20.5703125" customWidth="1"/>
    <col min="7951" max="7951" width="9.28515625" customWidth="1"/>
    <col min="7955" max="7955" width="12.42578125" customWidth="1"/>
    <col min="7956" max="7956" width="12.140625" customWidth="1"/>
    <col min="8203" max="8204" width="20.5703125" customWidth="1"/>
    <col min="8205" max="8205" width="20.28515625" customWidth="1"/>
    <col min="8206" max="8206" width="20.5703125" customWidth="1"/>
    <col min="8207" max="8207" width="9.28515625" customWidth="1"/>
    <col min="8211" max="8211" width="12.42578125" customWidth="1"/>
    <col min="8212" max="8212" width="12.140625" customWidth="1"/>
    <col min="8459" max="8460" width="20.5703125" customWidth="1"/>
    <col min="8461" max="8461" width="20.28515625" customWidth="1"/>
    <col min="8462" max="8462" width="20.5703125" customWidth="1"/>
    <col min="8463" max="8463" width="9.28515625" customWidth="1"/>
    <col min="8467" max="8467" width="12.42578125" customWidth="1"/>
    <col min="8468" max="8468" width="12.140625" customWidth="1"/>
    <col min="8715" max="8716" width="20.5703125" customWidth="1"/>
    <col min="8717" max="8717" width="20.28515625" customWidth="1"/>
    <col min="8718" max="8718" width="20.5703125" customWidth="1"/>
    <col min="8719" max="8719" width="9.28515625" customWidth="1"/>
    <col min="8723" max="8723" width="12.42578125" customWidth="1"/>
    <col min="8724" max="8724" width="12.140625" customWidth="1"/>
    <col min="8971" max="8972" width="20.5703125" customWidth="1"/>
    <col min="8973" max="8973" width="20.28515625" customWidth="1"/>
    <col min="8974" max="8974" width="20.5703125" customWidth="1"/>
    <col min="8975" max="8975" width="9.28515625" customWidth="1"/>
    <col min="8979" max="8979" width="12.42578125" customWidth="1"/>
    <col min="8980" max="8980" width="12.140625" customWidth="1"/>
    <col min="9227" max="9228" width="20.5703125" customWidth="1"/>
    <col min="9229" max="9229" width="20.28515625" customWidth="1"/>
    <col min="9230" max="9230" width="20.5703125" customWidth="1"/>
    <col min="9231" max="9231" width="9.28515625" customWidth="1"/>
    <col min="9235" max="9235" width="12.42578125" customWidth="1"/>
    <col min="9236" max="9236" width="12.140625" customWidth="1"/>
    <col min="9483" max="9484" width="20.5703125" customWidth="1"/>
    <col min="9485" max="9485" width="20.28515625" customWidth="1"/>
    <col min="9486" max="9486" width="20.5703125" customWidth="1"/>
    <col min="9487" max="9487" width="9.28515625" customWidth="1"/>
    <col min="9491" max="9491" width="12.42578125" customWidth="1"/>
    <col min="9492" max="9492" width="12.140625" customWidth="1"/>
    <col min="9739" max="9740" width="20.5703125" customWidth="1"/>
    <col min="9741" max="9741" width="20.28515625" customWidth="1"/>
    <col min="9742" max="9742" width="20.5703125" customWidth="1"/>
    <col min="9743" max="9743" width="9.28515625" customWidth="1"/>
    <col min="9747" max="9747" width="12.42578125" customWidth="1"/>
    <col min="9748" max="9748" width="12.140625" customWidth="1"/>
    <col min="9995" max="9996" width="20.5703125" customWidth="1"/>
    <col min="9997" max="9997" width="20.28515625" customWidth="1"/>
    <col min="9998" max="9998" width="20.5703125" customWidth="1"/>
    <col min="9999" max="9999" width="9.28515625" customWidth="1"/>
    <col min="10003" max="10003" width="12.42578125" customWidth="1"/>
    <col min="10004" max="10004" width="12.140625" customWidth="1"/>
    <col min="10251" max="10252" width="20.5703125" customWidth="1"/>
    <col min="10253" max="10253" width="20.28515625" customWidth="1"/>
    <col min="10254" max="10254" width="20.5703125" customWidth="1"/>
    <col min="10255" max="10255" width="9.28515625" customWidth="1"/>
    <col min="10259" max="10259" width="12.42578125" customWidth="1"/>
    <col min="10260" max="10260" width="12.140625" customWidth="1"/>
    <col min="10507" max="10508" width="20.5703125" customWidth="1"/>
    <col min="10509" max="10509" width="20.28515625" customWidth="1"/>
    <col min="10510" max="10510" width="20.5703125" customWidth="1"/>
    <col min="10511" max="10511" width="9.28515625" customWidth="1"/>
    <col min="10515" max="10515" width="12.42578125" customWidth="1"/>
    <col min="10516" max="10516" width="12.140625" customWidth="1"/>
    <col min="10763" max="10764" width="20.5703125" customWidth="1"/>
    <col min="10765" max="10765" width="20.28515625" customWidth="1"/>
    <col min="10766" max="10766" width="20.5703125" customWidth="1"/>
    <col min="10767" max="10767" width="9.28515625" customWidth="1"/>
    <col min="10771" max="10771" width="12.42578125" customWidth="1"/>
    <col min="10772" max="10772" width="12.140625" customWidth="1"/>
    <col min="11019" max="11020" width="20.5703125" customWidth="1"/>
    <col min="11021" max="11021" width="20.28515625" customWidth="1"/>
    <col min="11022" max="11022" width="20.5703125" customWidth="1"/>
    <col min="11023" max="11023" width="9.28515625" customWidth="1"/>
    <col min="11027" max="11027" width="12.42578125" customWidth="1"/>
    <col min="11028" max="11028" width="12.140625" customWidth="1"/>
    <col min="11275" max="11276" width="20.5703125" customWidth="1"/>
    <col min="11277" max="11277" width="20.28515625" customWidth="1"/>
    <col min="11278" max="11278" width="20.5703125" customWidth="1"/>
    <col min="11279" max="11279" width="9.28515625" customWidth="1"/>
    <col min="11283" max="11283" width="12.42578125" customWidth="1"/>
    <col min="11284" max="11284" width="12.140625" customWidth="1"/>
    <col min="11531" max="11532" width="20.5703125" customWidth="1"/>
    <col min="11533" max="11533" width="20.28515625" customWidth="1"/>
    <col min="11534" max="11534" width="20.5703125" customWidth="1"/>
    <col min="11535" max="11535" width="9.28515625" customWidth="1"/>
    <col min="11539" max="11539" width="12.42578125" customWidth="1"/>
    <col min="11540" max="11540" width="12.140625" customWidth="1"/>
    <col min="11787" max="11788" width="20.5703125" customWidth="1"/>
    <col min="11789" max="11789" width="20.28515625" customWidth="1"/>
    <col min="11790" max="11790" width="20.5703125" customWidth="1"/>
    <col min="11791" max="11791" width="9.28515625" customWidth="1"/>
    <col min="11795" max="11795" width="12.42578125" customWidth="1"/>
    <col min="11796" max="11796" width="12.140625" customWidth="1"/>
    <col min="12043" max="12044" width="20.5703125" customWidth="1"/>
    <col min="12045" max="12045" width="20.28515625" customWidth="1"/>
    <col min="12046" max="12046" width="20.5703125" customWidth="1"/>
    <col min="12047" max="12047" width="9.28515625" customWidth="1"/>
    <col min="12051" max="12051" width="12.42578125" customWidth="1"/>
    <col min="12052" max="12052" width="12.140625" customWidth="1"/>
    <col min="12299" max="12300" width="20.5703125" customWidth="1"/>
    <col min="12301" max="12301" width="20.28515625" customWidth="1"/>
    <col min="12302" max="12302" width="20.5703125" customWidth="1"/>
    <col min="12303" max="12303" width="9.28515625" customWidth="1"/>
    <col min="12307" max="12307" width="12.42578125" customWidth="1"/>
    <col min="12308" max="12308" width="12.140625" customWidth="1"/>
    <col min="12555" max="12556" width="20.5703125" customWidth="1"/>
    <col min="12557" max="12557" width="20.28515625" customWidth="1"/>
    <col min="12558" max="12558" width="20.5703125" customWidth="1"/>
    <col min="12559" max="12559" width="9.28515625" customWidth="1"/>
    <col min="12563" max="12563" width="12.42578125" customWidth="1"/>
    <col min="12564" max="12564" width="12.140625" customWidth="1"/>
    <col min="12811" max="12812" width="20.5703125" customWidth="1"/>
    <col min="12813" max="12813" width="20.28515625" customWidth="1"/>
    <col min="12814" max="12814" width="20.5703125" customWidth="1"/>
    <col min="12815" max="12815" width="9.28515625" customWidth="1"/>
    <col min="12819" max="12819" width="12.42578125" customWidth="1"/>
    <col min="12820" max="12820" width="12.140625" customWidth="1"/>
    <col min="13067" max="13068" width="20.5703125" customWidth="1"/>
    <col min="13069" max="13069" width="20.28515625" customWidth="1"/>
    <col min="13070" max="13070" width="20.5703125" customWidth="1"/>
    <col min="13071" max="13071" width="9.28515625" customWidth="1"/>
    <col min="13075" max="13075" width="12.42578125" customWidth="1"/>
    <col min="13076" max="13076" width="12.140625" customWidth="1"/>
    <col min="13323" max="13324" width="20.5703125" customWidth="1"/>
    <col min="13325" max="13325" width="20.28515625" customWidth="1"/>
    <col min="13326" max="13326" width="20.5703125" customWidth="1"/>
    <col min="13327" max="13327" width="9.28515625" customWidth="1"/>
    <col min="13331" max="13331" width="12.42578125" customWidth="1"/>
    <col min="13332" max="13332" width="12.140625" customWidth="1"/>
    <col min="13579" max="13580" width="20.5703125" customWidth="1"/>
    <col min="13581" max="13581" width="20.28515625" customWidth="1"/>
    <col min="13582" max="13582" width="20.5703125" customWidth="1"/>
    <col min="13583" max="13583" width="9.28515625" customWidth="1"/>
    <col min="13587" max="13587" width="12.42578125" customWidth="1"/>
    <col min="13588" max="13588" width="12.140625" customWidth="1"/>
    <col min="13835" max="13836" width="20.5703125" customWidth="1"/>
    <col min="13837" max="13837" width="20.28515625" customWidth="1"/>
    <col min="13838" max="13838" width="20.5703125" customWidth="1"/>
    <col min="13839" max="13839" width="9.28515625" customWidth="1"/>
    <col min="13843" max="13843" width="12.42578125" customWidth="1"/>
    <col min="13844" max="13844" width="12.140625" customWidth="1"/>
    <col min="14091" max="14092" width="20.5703125" customWidth="1"/>
    <col min="14093" max="14093" width="20.28515625" customWidth="1"/>
    <col min="14094" max="14094" width="20.5703125" customWidth="1"/>
    <col min="14095" max="14095" width="9.28515625" customWidth="1"/>
    <col min="14099" max="14099" width="12.42578125" customWidth="1"/>
    <col min="14100" max="14100" width="12.140625" customWidth="1"/>
    <col min="14347" max="14348" width="20.5703125" customWidth="1"/>
    <col min="14349" max="14349" width="20.28515625" customWidth="1"/>
    <col min="14350" max="14350" width="20.5703125" customWidth="1"/>
    <col min="14351" max="14351" width="9.28515625" customWidth="1"/>
    <col min="14355" max="14355" width="12.42578125" customWidth="1"/>
    <col min="14356" max="14356" width="12.140625" customWidth="1"/>
    <col min="14603" max="14604" width="20.5703125" customWidth="1"/>
    <col min="14605" max="14605" width="20.28515625" customWidth="1"/>
    <col min="14606" max="14606" width="20.5703125" customWidth="1"/>
    <col min="14607" max="14607" width="9.28515625" customWidth="1"/>
    <col min="14611" max="14611" width="12.42578125" customWidth="1"/>
    <col min="14612" max="14612" width="12.140625" customWidth="1"/>
    <col min="14859" max="14860" width="20.5703125" customWidth="1"/>
    <col min="14861" max="14861" width="20.28515625" customWidth="1"/>
    <col min="14862" max="14862" width="20.5703125" customWidth="1"/>
    <col min="14863" max="14863" width="9.28515625" customWidth="1"/>
    <col min="14867" max="14867" width="12.42578125" customWidth="1"/>
    <col min="14868" max="14868" width="12.140625" customWidth="1"/>
    <col min="15115" max="15116" width="20.5703125" customWidth="1"/>
    <col min="15117" max="15117" width="20.28515625" customWidth="1"/>
    <col min="15118" max="15118" width="20.5703125" customWidth="1"/>
    <col min="15119" max="15119" width="9.28515625" customWidth="1"/>
    <col min="15123" max="15123" width="12.42578125" customWidth="1"/>
    <col min="15124" max="15124" width="12.140625" customWidth="1"/>
    <col min="15371" max="15372" width="20.5703125" customWidth="1"/>
    <col min="15373" max="15373" width="20.28515625" customWidth="1"/>
    <col min="15374" max="15374" width="20.5703125" customWidth="1"/>
    <col min="15375" max="15375" width="9.28515625" customWidth="1"/>
    <col min="15379" max="15379" width="12.42578125" customWidth="1"/>
    <col min="15380" max="15380" width="12.140625" customWidth="1"/>
    <col min="15627" max="15628" width="20.5703125" customWidth="1"/>
    <col min="15629" max="15629" width="20.28515625" customWidth="1"/>
    <col min="15630" max="15630" width="20.5703125" customWidth="1"/>
    <col min="15631" max="15631" width="9.28515625" customWidth="1"/>
    <col min="15635" max="15635" width="12.42578125" customWidth="1"/>
    <col min="15636" max="15636" width="12.140625" customWidth="1"/>
    <col min="15883" max="15884" width="20.5703125" customWidth="1"/>
    <col min="15885" max="15885" width="20.28515625" customWidth="1"/>
    <col min="15886" max="15886" width="20.5703125" customWidth="1"/>
    <col min="15887" max="15887" width="9.28515625" customWidth="1"/>
    <col min="15891" max="15891" width="12.42578125" customWidth="1"/>
    <col min="15892" max="15892" width="12.140625" customWidth="1"/>
    <col min="16139" max="16140" width="20.5703125" customWidth="1"/>
    <col min="16141" max="16141" width="20.28515625" customWidth="1"/>
    <col min="16142" max="16142" width="20.5703125" customWidth="1"/>
    <col min="16143" max="16143" width="9.28515625" customWidth="1"/>
    <col min="16147" max="16147" width="12.42578125" customWidth="1"/>
    <col min="16148" max="16148" width="12.140625" customWidth="1"/>
  </cols>
  <sheetData>
    <row r="2" spans="1:27" ht="18" customHeight="1"/>
    <row r="3" spans="1:27" ht="22.5" customHeight="1">
      <c r="A3" s="1"/>
      <c r="B3" s="1"/>
      <c r="C3" s="1"/>
      <c r="D3" s="1"/>
      <c r="E3" s="1"/>
      <c r="F3" s="1"/>
      <c r="G3" s="1"/>
      <c r="K3" s="51"/>
      <c r="L3" s="51"/>
      <c r="M3" s="51"/>
      <c r="N3" s="51"/>
      <c r="O3" s="51"/>
    </row>
    <row r="4" spans="1:27" ht="27.75" customHeight="1">
      <c r="A4" s="151" t="s">
        <v>693</v>
      </c>
      <c r="B4" s="151"/>
      <c r="C4" s="119"/>
      <c r="D4" s="114"/>
      <c r="E4" s="114"/>
      <c r="F4" s="114"/>
      <c r="G4" s="114" t="s">
        <v>212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27" ht="36" customHeight="1">
      <c r="A5" s="193"/>
      <c r="C5" s="286"/>
      <c r="D5" s="286"/>
      <c r="E5" s="286"/>
      <c r="F5" s="286"/>
      <c r="G5" s="124"/>
      <c r="I5" s="38"/>
      <c r="J5" s="38"/>
      <c r="K5" s="192"/>
      <c r="M5" s="417"/>
      <c r="T5" s="485"/>
      <c r="W5" s="490"/>
      <c r="X5" s="491"/>
      <c r="Y5" s="491"/>
      <c r="Z5" s="491"/>
    </row>
    <row r="6" spans="1:27" ht="36" customHeight="1">
      <c r="A6" s="133"/>
      <c r="C6" s="286"/>
      <c r="D6" s="286"/>
      <c r="E6" s="286"/>
      <c r="F6" s="286"/>
      <c r="G6" s="189"/>
      <c r="I6" s="38"/>
      <c r="J6" s="38"/>
      <c r="K6" s="492"/>
      <c r="L6" s="51"/>
      <c r="M6" s="51"/>
      <c r="N6" s="51"/>
      <c r="O6" s="51"/>
      <c r="P6" s="50"/>
      <c r="T6" s="485"/>
      <c r="W6" s="445"/>
      <c r="X6" s="505"/>
      <c r="Y6" s="505"/>
      <c r="Z6" s="505"/>
      <c r="AA6" s="505"/>
    </row>
    <row r="7" spans="1:27" ht="36" customHeight="1">
      <c r="A7" s="133"/>
      <c r="C7" s="286"/>
      <c r="D7" s="286"/>
      <c r="E7" s="286"/>
      <c r="F7" s="286"/>
      <c r="G7" s="189"/>
      <c r="I7" s="38"/>
      <c r="J7" s="441"/>
      <c r="K7" s="675" t="s">
        <v>221</v>
      </c>
      <c r="L7" s="675" t="s">
        <v>222</v>
      </c>
      <c r="M7" s="675" t="s">
        <v>223</v>
      </c>
      <c r="N7" s="675" t="s">
        <v>224</v>
      </c>
      <c r="O7" s="675" t="s">
        <v>225</v>
      </c>
      <c r="P7" s="50"/>
      <c r="Q7" s="50"/>
      <c r="W7" s="445"/>
      <c r="X7" s="447"/>
      <c r="Y7" s="447"/>
      <c r="Z7" s="447"/>
      <c r="AA7" s="447"/>
    </row>
    <row r="8" spans="1:27" ht="50.25" customHeight="1">
      <c r="A8" s="133"/>
      <c r="C8" s="286"/>
      <c r="D8" s="286"/>
      <c r="E8" s="286"/>
      <c r="F8" s="286"/>
      <c r="G8" s="189"/>
      <c r="J8" s="676">
        <v>2016</v>
      </c>
      <c r="K8" s="154">
        <v>5929</v>
      </c>
      <c r="L8" s="154">
        <v>5769</v>
      </c>
      <c r="M8" s="154">
        <v>4828</v>
      </c>
      <c r="N8" s="154">
        <v>4106</v>
      </c>
      <c r="O8" s="154">
        <v>6101</v>
      </c>
      <c r="P8" s="50"/>
      <c r="Q8" s="50"/>
      <c r="W8" s="445"/>
      <c r="X8" s="447"/>
      <c r="Y8" s="447"/>
      <c r="Z8" s="447"/>
      <c r="AA8" s="447"/>
    </row>
    <row r="9" spans="1:27" ht="18">
      <c r="A9" s="229"/>
      <c r="J9" s="434">
        <v>2017</v>
      </c>
      <c r="K9" s="154">
        <v>5565</v>
      </c>
      <c r="L9" s="154">
        <v>5573</v>
      </c>
      <c r="M9" s="154">
        <v>4875</v>
      </c>
      <c r="N9" s="154">
        <v>4148</v>
      </c>
      <c r="O9" s="154">
        <v>6684</v>
      </c>
      <c r="P9" s="50"/>
      <c r="Q9" s="50"/>
    </row>
    <row r="10" spans="1:27" ht="18">
      <c r="J10" s="434">
        <v>2018</v>
      </c>
      <c r="K10" s="154">
        <v>5418</v>
      </c>
      <c r="L10" s="154">
        <v>5159</v>
      </c>
      <c r="M10" s="154">
        <v>4493</v>
      </c>
      <c r="N10" s="154">
        <v>3547</v>
      </c>
      <c r="O10" s="154">
        <v>6610</v>
      </c>
      <c r="P10" s="50"/>
      <c r="Q10" s="50"/>
    </row>
    <row r="11" spans="1:27">
      <c r="J11" s="434">
        <v>2019</v>
      </c>
      <c r="K11" s="585">
        <v>5888</v>
      </c>
      <c r="L11" s="585">
        <v>5327</v>
      </c>
      <c r="M11" s="585">
        <v>4408</v>
      </c>
      <c r="N11" s="585">
        <v>4512</v>
      </c>
      <c r="O11" s="585">
        <v>7603</v>
      </c>
      <c r="P11" s="50"/>
      <c r="Y11" s="328"/>
    </row>
    <row r="21" spans="8:18"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</row>
  </sheetData>
  <printOptions horizontalCentered="1"/>
  <pageMargins left="0.70866141732283505" right="0.70866141732283505" top="1.7322834645669301" bottom="0.74803149606299202" header="0.31496062992126" footer="0.31496062992126"/>
  <pageSetup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colBreaks count="1" manualBreakCount="1">
    <brk id="18" max="1048575" man="1"/>
  </colBreaks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G59"/>
  <sheetViews>
    <sheetView rightToLeft="1" view="pageLayout" zoomScale="70" zoomScaleNormal="100" zoomScalePageLayoutView="70" workbookViewId="0">
      <selection activeCell="A3" sqref="A3:H34"/>
    </sheetView>
  </sheetViews>
  <sheetFormatPr defaultRowHeight="15"/>
  <cols>
    <col min="1" max="2" width="15.42578125" customWidth="1"/>
    <col min="3" max="6" width="15.140625" bestFit="1" customWidth="1"/>
    <col min="7" max="7" width="20.5703125" customWidth="1"/>
    <col min="247" max="247" width="24.42578125" customWidth="1"/>
    <col min="248" max="248" width="16.85546875" customWidth="1"/>
    <col min="249" max="249" width="17.28515625" customWidth="1"/>
    <col min="250" max="250" width="15.85546875" customWidth="1"/>
    <col min="251" max="251" width="24.42578125" customWidth="1"/>
    <col min="503" max="503" width="24.42578125" customWidth="1"/>
    <col min="504" max="504" width="16.85546875" customWidth="1"/>
    <col min="505" max="505" width="17.28515625" customWidth="1"/>
    <col min="506" max="506" width="15.85546875" customWidth="1"/>
    <col min="507" max="507" width="24.42578125" customWidth="1"/>
    <col min="759" max="759" width="24.42578125" customWidth="1"/>
    <col min="760" max="760" width="16.85546875" customWidth="1"/>
    <col min="761" max="761" width="17.28515625" customWidth="1"/>
    <col min="762" max="762" width="15.85546875" customWidth="1"/>
    <col min="763" max="763" width="24.42578125" customWidth="1"/>
    <col min="1015" max="1015" width="24.42578125" customWidth="1"/>
    <col min="1016" max="1016" width="16.85546875" customWidth="1"/>
    <col min="1017" max="1017" width="17.28515625" customWidth="1"/>
    <col min="1018" max="1018" width="15.85546875" customWidth="1"/>
    <col min="1019" max="1019" width="24.42578125" customWidth="1"/>
    <col min="1271" max="1271" width="24.42578125" customWidth="1"/>
    <col min="1272" max="1272" width="16.85546875" customWidth="1"/>
    <col min="1273" max="1273" width="17.28515625" customWidth="1"/>
    <col min="1274" max="1274" width="15.85546875" customWidth="1"/>
    <col min="1275" max="1275" width="24.42578125" customWidth="1"/>
    <col min="1527" max="1527" width="24.42578125" customWidth="1"/>
    <col min="1528" max="1528" width="16.85546875" customWidth="1"/>
    <col min="1529" max="1529" width="17.28515625" customWidth="1"/>
    <col min="1530" max="1530" width="15.85546875" customWidth="1"/>
    <col min="1531" max="1531" width="24.42578125" customWidth="1"/>
    <col min="1783" max="1783" width="24.42578125" customWidth="1"/>
    <col min="1784" max="1784" width="16.85546875" customWidth="1"/>
    <col min="1785" max="1785" width="17.28515625" customWidth="1"/>
    <col min="1786" max="1786" width="15.85546875" customWidth="1"/>
    <col min="1787" max="1787" width="24.42578125" customWidth="1"/>
    <col min="2039" max="2039" width="24.42578125" customWidth="1"/>
    <col min="2040" max="2040" width="16.85546875" customWidth="1"/>
    <col min="2041" max="2041" width="17.28515625" customWidth="1"/>
    <col min="2042" max="2042" width="15.85546875" customWidth="1"/>
    <col min="2043" max="2043" width="24.42578125" customWidth="1"/>
    <col min="2295" max="2295" width="24.42578125" customWidth="1"/>
    <col min="2296" max="2296" width="16.85546875" customWidth="1"/>
    <col min="2297" max="2297" width="17.28515625" customWidth="1"/>
    <col min="2298" max="2298" width="15.85546875" customWidth="1"/>
    <col min="2299" max="2299" width="24.42578125" customWidth="1"/>
    <col min="2551" max="2551" width="24.42578125" customWidth="1"/>
    <col min="2552" max="2552" width="16.85546875" customWidth="1"/>
    <col min="2553" max="2553" width="17.28515625" customWidth="1"/>
    <col min="2554" max="2554" width="15.85546875" customWidth="1"/>
    <col min="2555" max="2555" width="24.42578125" customWidth="1"/>
    <col min="2807" max="2807" width="24.42578125" customWidth="1"/>
    <col min="2808" max="2808" width="16.85546875" customWidth="1"/>
    <col min="2809" max="2809" width="17.28515625" customWidth="1"/>
    <col min="2810" max="2810" width="15.85546875" customWidth="1"/>
    <col min="2811" max="2811" width="24.42578125" customWidth="1"/>
    <col min="3063" max="3063" width="24.42578125" customWidth="1"/>
    <col min="3064" max="3064" width="16.85546875" customWidth="1"/>
    <col min="3065" max="3065" width="17.28515625" customWidth="1"/>
    <col min="3066" max="3066" width="15.85546875" customWidth="1"/>
    <col min="3067" max="3067" width="24.42578125" customWidth="1"/>
    <col min="3319" max="3319" width="24.42578125" customWidth="1"/>
    <col min="3320" max="3320" width="16.85546875" customWidth="1"/>
    <col min="3321" max="3321" width="17.28515625" customWidth="1"/>
    <col min="3322" max="3322" width="15.85546875" customWidth="1"/>
    <col min="3323" max="3323" width="24.42578125" customWidth="1"/>
    <col min="3575" max="3575" width="24.42578125" customWidth="1"/>
    <col min="3576" max="3576" width="16.85546875" customWidth="1"/>
    <col min="3577" max="3577" width="17.28515625" customWidth="1"/>
    <col min="3578" max="3578" width="15.85546875" customWidth="1"/>
    <col min="3579" max="3579" width="24.42578125" customWidth="1"/>
    <col min="3831" max="3831" width="24.42578125" customWidth="1"/>
    <col min="3832" max="3832" width="16.85546875" customWidth="1"/>
    <col min="3833" max="3833" width="17.28515625" customWidth="1"/>
    <col min="3834" max="3834" width="15.85546875" customWidth="1"/>
    <col min="3835" max="3835" width="24.42578125" customWidth="1"/>
    <col min="4087" max="4087" width="24.42578125" customWidth="1"/>
    <col min="4088" max="4088" width="16.85546875" customWidth="1"/>
    <col min="4089" max="4089" width="17.28515625" customWidth="1"/>
    <col min="4090" max="4090" width="15.85546875" customWidth="1"/>
    <col min="4091" max="4091" width="24.42578125" customWidth="1"/>
    <col min="4343" max="4343" width="24.42578125" customWidth="1"/>
    <col min="4344" max="4344" width="16.85546875" customWidth="1"/>
    <col min="4345" max="4345" width="17.28515625" customWidth="1"/>
    <col min="4346" max="4346" width="15.85546875" customWidth="1"/>
    <col min="4347" max="4347" width="24.42578125" customWidth="1"/>
    <col min="4599" max="4599" width="24.42578125" customWidth="1"/>
    <col min="4600" max="4600" width="16.85546875" customWidth="1"/>
    <col min="4601" max="4601" width="17.28515625" customWidth="1"/>
    <col min="4602" max="4602" width="15.85546875" customWidth="1"/>
    <col min="4603" max="4603" width="24.42578125" customWidth="1"/>
    <col min="4855" max="4855" width="24.42578125" customWidth="1"/>
    <col min="4856" max="4856" width="16.85546875" customWidth="1"/>
    <col min="4857" max="4857" width="17.28515625" customWidth="1"/>
    <col min="4858" max="4858" width="15.85546875" customWidth="1"/>
    <col min="4859" max="4859" width="24.42578125" customWidth="1"/>
    <col min="5111" max="5111" width="24.42578125" customWidth="1"/>
    <col min="5112" max="5112" width="16.85546875" customWidth="1"/>
    <col min="5113" max="5113" width="17.28515625" customWidth="1"/>
    <col min="5114" max="5114" width="15.85546875" customWidth="1"/>
    <col min="5115" max="5115" width="24.42578125" customWidth="1"/>
    <col min="5367" max="5367" width="24.42578125" customWidth="1"/>
    <col min="5368" max="5368" width="16.85546875" customWidth="1"/>
    <col min="5369" max="5369" width="17.28515625" customWidth="1"/>
    <col min="5370" max="5370" width="15.85546875" customWidth="1"/>
    <col min="5371" max="5371" width="24.42578125" customWidth="1"/>
    <col min="5623" max="5623" width="24.42578125" customWidth="1"/>
    <col min="5624" max="5624" width="16.85546875" customWidth="1"/>
    <col min="5625" max="5625" width="17.28515625" customWidth="1"/>
    <col min="5626" max="5626" width="15.85546875" customWidth="1"/>
    <col min="5627" max="5627" width="24.42578125" customWidth="1"/>
    <col min="5879" max="5879" width="24.42578125" customWidth="1"/>
    <col min="5880" max="5880" width="16.85546875" customWidth="1"/>
    <col min="5881" max="5881" width="17.28515625" customWidth="1"/>
    <col min="5882" max="5882" width="15.85546875" customWidth="1"/>
    <col min="5883" max="5883" width="24.42578125" customWidth="1"/>
    <col min="6135" max="6135" width="24.42578125" customWidth="1"/>
    <col min="6136" max="6136" width="16.85546875" customWidth="1"/>
    <col min="6137" max="6137" width="17.28515625" customWidth="1"/>
    <col min="6138" max="6138" width="15.85546875" customWidth="1"/>
    <col min="6139" max="6139" width="24.42578125" customWidth="1"/>
    <col min="6391" max="6391" width="24.42578125" customWidth="1"/>
    <col min="6392" max="6392" width="16.85546875" customWidth="1"/>
    <col min="6393" max="6393" width="17.28515625" customWidth="1"/>
    <col min="6394" max="6394" width="15.85546875" customWidth="1"/>
    <col min="6395" max="6395" width="24.42578125" customWidth="1"/>
    <col min="6647" max="6647" width="24.42578125" customWidth="1"/>
    <col min="6648" max="6648" width="16.85546875" customWidth="1"/>
    <col min="6649" max="6649" width="17.28515625" customWidth="1"/>
    <col min="6650" max="6650" width="15.85546875" customWidth="1"/>
    <col min="6651" max="6651" width="24.42578125" customWidth="1"/>
    <col min="6903" max="6903" width="24.42578125" customWidth="1"/>
    <col min="6904" max="6904" width="16.85546875" customWidth="1"/>
    <col min="6905" max="6905" width="17.28515625" customWidth="1"/>
    <col min="6906" max="6906" width="15.85546875" customWidth="1"/>
    <col min="6907" max="6907" width="24.42578125" customWidth="1"/>
    <col min="7159" max="7159" width="24.42578125" customWidth="1"/>
    <col min="7160" max="7160" width="16.85546875" customWidth="1"/>
    <col min="7161" max="7161" width="17.28515625" customWidth="1"/>
    <col min="7162" max="7162" width="15.85546875" customWidth="1"/>
    <col min="7163" max="7163" width="24.42578125" customWidth="1"/>
    <col min="7415" max="7415" width="24.42578125" customWidth="1"/>
    <col min="7416" max="7416" width="16.85546875" customWidth="1"/>
    <col min="7417" max="7417" width="17.28515625" customWidth="1"/>
    <col min="7418" max="7418" width="15.85546875" customWidth="1"/>
    <col min="7419" max="7419" width="24.42578125" customWidth="1"/>
    <col min="7671" max="7671" width="24.42578125" customWidth="1"/>
    <col min="7672" max="7672" width="16.85546875" customWidth="1"/>
    <col min="7673" max="7673" width="17.28515625" customWidth="1"/>
    <col min="7674" max="7674" width="15.85546875" customWidth="1"/>
    <col min="7675" max="7675" width="24.42578125" customWidth="1"/>
    <col min="7927" max="7927" width="24.42578125" customWidth="1"/>
    <col min="7928" max="7928" width="16.85546875" customWidth="1"/>
    <col min="7929" max="7929" width="17.28515625" customWidth="1"/>
    <col min="7930" max="7930" width="15.85546875" customWidth="1"/>
    <col min="7931" max="7931" width="24.42578125" customWidth="1"/>
    <col min="8183" max="8183" width="24.42578125" customWidth="1"/>
    <col min="8184" max="8184" width="16.85546875" customWidth="1"/>
    <col min="8185" max="8185" width="17.28515625" customWidth="1"/>
    <col min="8186" max="8186" width="15.85546875" customWidth="1"/>
    <col min="8187" max="8187" width="24.42578125" customWidth="1"/>
    <col min="8439" max="8439" width="24.42578125" customWidth="1"/>
    <col min="8440" max="8440" width="16.85546875" customWidth="1"/>
    <col min="8441" max="8441" width="17.28515625" customWidth="1"/>
    <col min="8442" max="8442" width="15.85546875" customWidth="1"/>
    <col min="8443" max="8443" width="24.42578125" customWidth="1"/>
    <col min="8695" max="8695" width="24.42578125" customWidth="1"/>
    <col min="8696" max="8696" width="16.85546875" customWidth="1"/>
    <col min="8697" max="8697" width="17.28515625" customWidth="1"/>
    <col min="8698" max="8698" width="15.85546875" customWidth="1"/>
    <col min="8699" max="8699" width="24.42578125" customWidth="1"/>
    <col min="8951" max="8951" width="24.42578125" customWidth="1"/>
    <col min="8952" max="8952" width="16.85546875" customWidth="1"/>
    <col min="8953" max="8953" width="17.28515625" customWidth="1"/>
    <col min="8954" max="8954" width="15.85546875" customWidth="1"/>
    <col min="8955" max="8955" width="24.42578125" customWidth="1"/>
    <col min="9207" max="9207" width="24.42578125" customWidth="1"/>
    <col min="9208" max="9208" width="16.85546875" customWidth="1"/>
    <col min="9209" max="9209" width="17.28515625" customWidth="1"/>
    <col min="9210" max="9210" width="15.85546875" customWidth="1"/>
    <col min="9211" max="9211" width="24.42578125" customWidth="1"/>
    <col min="9463" max="9463" width="24.42578125" customWidth="1"/>
    <col min="9464" max="9464" width="16.85546875" customWidth="1"/>
    <col min="9465" max="9465" width="17.28515625" customWidth="1"/>
    <col min="9466" max="9466" width="15.85546875" customWidth="1"/>
    <col min="9467" max="9467" width="24.42578125" customWidth="1"/>
    <col min="9719" max="9719" width="24.42578125" customWidth="1"/>
    <col min="9720" max="9720" width="16.85546875" customWidth="1"/>
    <col min="9721" max="9721" width="17.28515625" customWidth="1"/>
    <col min="9722" max="9722" width="15.85546875" customWidth="1"/>
    <col min="9723" max="9723" width="24.42578125" customWidth="1"/>
    <col min="9975" max="9975" width="24.42578125" customWidth="1"/>
    <col min="9976" max="9976" width="16.85546875" customWidth="1"/>
    <col min="9977" max="9977" width="17.28515625" customWidth="1"/>
    <col min="9978" max="9978" width="15.85546875" customWidth="1"/>
    <col min="9979" max="9979" width="24.42578125" customWidth="1"/>
    <col min="10231" max="10231" width="24.42578125" customWidth="1"/>
    <col min="10232" max="10232" width="16.85546875" customWidth="1"/>
    <col min="10233" max="10233" width="17.28515625" customWidth="1"/>
    <col min="10234" max="10234" width="15.85546875" customWidth="1"/>
    <col min="10235" max="10235" width="24.42578125" customWidth="1"/>
    <col min="10487" max="10487" width="24.42578125" customWidth="1"/>
    <col min="10488" max="10488" width="16.85546875" customWidth="1"/>
    <col min="10489" max="10489" width="17.28515625" customWidth="1"/>
    <col min="10490" max="10490" width="15.85546875" customWidth="1"/>
    <col min="10491" max="10491" width="24.42578125" customWidth="1"/>
    <col min="10743" max="10743" width="24.42578125" customWidth="1"/>
    <col min="10744" max="10744" width="16.85546875" customWidth="1"/>
    <col min="10745" max="10745" width="17.28515625" customWidth="1"/>
    <col min="10746" max="10746" width="15.85546875" customWidth="1"/>
    <col min="10747" max="10747" width="24.42578125" customWidth="1"/>
    <col min="10999" max="10999" width="24.42578125" customWidth="1"/>
    <col min="11000" max="11000" width="16.85546875" customWidth="1"/>
    <col min="11001" max="11001" width="17.28515625" customWidth="1"/>
    <col min="11002" max="11002" width="15.85546875" customWidth="1"/>
    <col min="11003" max="11003" width="24.42578125" customWidth="1"/>
    <col min="11255" max="11255" width="24.42578125" customWidth="1"/>
    <col min="11256" max="11256" width="16.85546875" customWidth="1"/>
    <col min="11257" max="11257" width="17.28515625" customWidth="1"/>
    <col min="11258" max="11258" width="15.85546875" customWidth="1"/>
    <col min="11259" max="11259" width="24.42578125" customWidth="1"/>
    <col min="11511" max="11511" width="24.42578125" customWidth="1"/>
    <col min="11512" max="11512" width="16.85546875" customWidth="1"/>
    <col min="11513" max="11513" width="17.28515625" customWidth="1"/>
    <col min="11514" max="11514" width="15.85546875" customWidth="1"/>
    <col min="11515" max="11515" width="24.42578125" customWidth="1"/>
    <col min="11767" max="11767" width="24.42578125" customWidth="1"/>
    <col min="11768" max="11768" width="16.85546875" customWidth="1"/>
    <col min="11769" max="11769" width="17.28515625" customWidth="1"/>
    <col min="11770" max="11770" width="15.85546875" customWidth="1"/>
    <col min="11771" max="11771" width="24.42578125" customWidth="1"/>
    <col min="12023" max="12023" width="24.42578125" customWidth="1"/>
    <col min="12024" max="12024" width="16.85546875" customWidth="1"/>
    <col min="12025" max="12025" width="17.28515625" customWidth="1"/>
    <col min="12026" max="12026" width="15.85546875" customWidth="1"/>
    <col min="12027" max="12027" width="24.42578125" customWidth="1"/>
    <col min="12279" max="12279" width="24.42578125" customWidth="1"/>
    <col min="12280" max="12280" width="16.85546875" customWidth="1"/>
    <col min="12281" max="12281" width="17.28515625" customWidth="1"/>
    <col min="12282" max="12282" width="15.85546875" customWidth="1"/>
    <col min="12283" max="12283" width="24.42578125" customWidth="1"/>
    <col min="12535" max="12535" width="24.42578125" customWidth="1"/>
    <col min="12536" max="12536" width="16.85546875" customWidth="1"/>
    <col min="12537" max="12537" width="17.28515625" customWidth="1"/>
    <col min="12538" max="12538" width="15.85546875" customWidth="1"/>
    <col min="12539" max="12539" width="24.42578125" customWidth="1"/>
    <col min="12791" max="12791" width="24.42578125" customWidth="1"/>
    <col min="12792" max="12792" width="16.85546875" customWidth="1"/>
    <col min="12793" max="12793" width="17.28515625" customWidth="1"/>
    <col min="12794" max="12794" width="15.85546875" customWidth="1"/>
    <col min="12795" max="12795" width="24.42578125" customWidth="1"/>
    <col min="13047" max="13047" width="24.42578125" customWidth="1"/>
    <col min="13048" max="13048" width="16.85546875" customWidth="1"/>
    <col min="13049" max="13049" width="17.28515625" customWidth="1"/>
    <col min="13050" max="13050" width="15.85546875" customWidth="1"/>
    <col min="13051" max="13051" width="24.42578125" customWidth="1"/>
    <col min="13303" max="13303" width="24.42578125" customWidth="1"/>
    <col min="13304" max="13304" width="16.85546875" customWidth="1"/>
    <col min="13305" max="13305" width="17.28515625" customWidth="1"/>
    <col min="13306" max="13306" width="15.85546875" customWidth="1"/>
    <col min="13307" max="13307" width="24.42578125" customWidth="1"/>
    <col min="13559" max="13559" width="24.42578125" customWidth="1"/>
    <col min="13560" max="13560" width="16.85546875" customWidth="1"/>
    <col min="13561" max="13561" width="17.28515625" customWidth="1"/>
    <col min="13562" max="13562" width="15.85546875" customWidth="1"/>
    <col min="13563" max="13563" width="24.42578125" customWidth="1"/>
    <col min="13815" max="13815" width="24.42578125" customWidth="1"/>
    <col min="13816" max="13816" width="16.85546875" customWidth="1"/>
    <col min="13817" max="13817" width="17.28515625" customWidth="1"/>
    <col min="13818" max="13818" width="15.85546875" customWidth="1"/>
    <col min="13819" max="13819" width="24.42578125" customWidth="1"/>
    <col min="14071" max="14071" width="24.42578125" customWidth="1"/>
    <col min="14072" max="14072" width="16.85546875" customWidth="1"/>
    <col min="14073" max="14073" width="17.28515625" customWidth="1"/>
    <col min="14074" max="14074" width="15.85546875" customWidth="1"/>
    <col min="14075" max="14075" width="24.42578125" customWidth="1"/>
    <col min="14327" max="14327" width="24.42578125" customWidth="1"/>
    <col min="14328" max="14328" width="16.85546875" customWidth="1"/>
    <col min="14329" max="14329" width="17.28515625" customWidth="1"/>
    <col min="14330" max="14330" width="15.85546875" customWidth="1"/>
    <col min="14331" max="14331" width="24.42578125" customWidth="1"/>
    <col min="14583" max="14583" width="24.42578125" customWidth="1"/>
    <col min="14584" max="14584" width="16.85546875" customWidth="1"/>
    <col min="14585" max="14585" width="17.28515625" customWidth="1"/>
    <col min="14586" max="14586" width="15.85546875" customWidth="1"/>
    <col min="14587" max="14587" width="24.42578125" customWidth="1"/>
    <col min="14839" max="14839" width="24.42578125" customWidth="1"/>
    <col min="14840" max="14840" width="16.85546875" customWidth="1"/>
    <col min="14841" max="14841" width="17.28515625" customWidth="1"/>
    <col min="14842" max="14842" width="15.85546875" customWidth="1"/>
    <col min="14843" max="14843" width="24.42578125" customWidth="1"/>
    <col min="15095" max="15095" width="24.42578125" customWidth="1"/>
    <col min="15096" max="15096" width="16.85546875" customWidth="1"/>
    <col min="15097" max="15097" width="17.28515625" customWidth="1"/>
    <col min="15098" max="15098" width="15.85546875" customWidth="1"/>
    <col min="15099" max="15099" width="24.42578125" customWidth="1"/>
    <col min="15351" max="15351" width="24.42578125" customWidth="1"/>
    <col min="15352" max="15352" width="16.85546875" customWidth="1"/>
    <col min="15353" max="15353" width="17.28515625" customWidth="1"/>
    <col min="15354" max="15354" width="15.85546875" customWidth="1"/>
    <col min="15355" max="15355" width="24.42578125" customWidth="1"/>
    <col min="15607" max="15607" width="24.42578125" customWidth="1"/>
    <col min="15608" max="15608" width="16.85546875" customWidth="1"/>
    <col min="15609" max="15609" width="17.28515625" customWidth="1"/>
    <col min="15610" max="15610" width="15.85546875" customWidth="1"/>
    <col min="15611" max="15611" width="24.42578125" customWidth="1"/>
    <col min="15863" max="15863" width="24.42578125" customWidth="1"/>
    <col min="15864" max="15864" width="16.85546875" customWidth="1"/>
    <col min="15865" max="15865" width="17.28515625" customWidth="1"/>
    <col min="15866" max="15866" width="15.85546875" customWidth="1"/>
    <col min="15867" max="15867" width="24.42578125" customWidth="1"/>
    <col min="16119" max="16119" width="24.42578125" customWidth="1"/>
    <col min="16120" max="16120" width="16.85546875" customWidth="1"/>
    <col min="16121" max="16121" width="17.28515625" customWidth="1"/>
    <col min="16122" max="16122" width="15.85546875" customWidth="1"/>
    <col min="16123" max="16123" width="24.42578125" customWidth="1"/>
  </cols>
  <sheetData>
    <row r="2" spans="1:7" ht="15.75">
      <c r="A2" s="20"/>
      <c r="B2" s="20"/>
      <c r="C2" s="20"/>
      <c r="D2" s="20"/>
      <c r="E2" s="20"/>
      <c r="F2" s="20"/>
      <c r="G2" s="20"/>
    </row>
    <row r="3" spans="1:7" ht="20.25">
      <c r="A3" s="126" t="s">
        <v>497</v>
      </c>
      <c r="B3" s="126"/>
      <c r="C3" s="126"/>
      <c r="D3" s="123"/>
      <c r="E3" s="123"/>
      <c r="F3" s="134"/>
      <c r="G3" s="123" t="s">
        <v>592</v>
      </c>
    </row>
    <row r="4" spans="1:7" ht="15.75">
      <c r="B4" s="66"/>
      <c r="C4" s="66"/>
      <c r="D4" s="66"/>
      <c r="E4" s="13"/>
      <c r="F4" s="13"/>
      <c r="G4" s="14"/>
    </row>
    <row r="5" spans="1:7" ht="15.75">
      <c r="A5" s="44"/>
      <c r="B5" s="44"/>
      <c r="C5" s="44"/>
      <c r="D5" s="44"/>
      <c r="E5" s="44"/>
      <c r="F5" s="13"/>
      <c r="G5" s="46"/>
    </row>
    <row r="6" spans="1:7">
      <c r="A6" s="15"/>
      <c r="B6" s="15"/>
      <c r="C6" s="15"/>
      <c r="D6" s="15"/>
      <c r="E6" s="15"/>
      <c r="F6" s="15"/>
      <c r="G6" s="22"/>
    </row>
    <row r="7" spans="1:7">
      <c r="A7" s="6"/>
      <c r="B7" s="6"/>
      <c r="C7" s="6"/>
      <c r="D7" s="6"/>
      <c r="E7" s="6"/>
      <c r="F7" s="6"/>
      <c r="G7" s="6"/>
    </row>
    <row r="32" spans="1:1" ht="15.75">
      <c r="A32" s="191" t="s">
        <v>234</v>
      </c>
    </row>
    <row r="34" spans="1:7" ht="18">
      <c r="A34" s="742"/>
      <c r="B34" s="743">
        <v>2012</v>
      </c>
      <c r="C34" s="743">
        <v>2013</v>
      </c>
      <c r="D34" s="744">
        <v>2014</v>
      </c>
      <c r="E34" s="744">
        <v>2015</v>
      </c>
      <c r="F34" s="744">
        <v>2016</v>
      </c>
      <c r="G34" s="744">
        <v>2017</v>
      </c>
    </row>
    <row r="35" spans="1:7" ht="18">
      <c r="A35" s="573" t="s">
        <v>226</v>
      </c>
      <c r="B35" s="574">
        <v>41649</v>
      </c>
      <c r="C35" s="574">
        <v>27438</v>
      </c>
      <c r="D35" s="574">
        <v>24800</v>
      </c>
      <c r="E35" s="154">
        <v>11900</v>
      </c>
      <c r="F35" s="154">
        <v>21701</v>
      </c>
      <c r="G35" s="154">
        <v>12000</v>
      </c>
    </row>
    <row r="36" spans="1:7" ht="18">
      <c r="A36" s="573" t="s">
        <v>227</v>
      </c>
      <c r="B36" s="574">
        <v>587122</v>
      </c>
      <c r="C36" s="574">
        <v>1314528</v>
      </c>
      <c r="D36" s="574">
        <v>1914453</v>
      </c>
      <c r="E36" s="154">
        <v>1899500</v>
      </c>
      <c r="F36" s="154">
        <v>1832626</v>
      </c>
      <c r="G36" s="154">
        <v>1930861</v>
      </c>
    </row>
    <row r="37" spans="1:7" ht="18">
      <c r="A37" s="573" t="s">
        <v>231</v>
      </c>
      <c r="B37" s="574">
        <v>963397</v>
      </c>
      <c r="C37" s="574">
        <v>838998</v>
      </c>
      <c r="D37" s="574">
        <v>993476</v>
      </c>
      <c r="E37" s="154">
        <v>1854400</v>
      </c>
      <c r="F37" s="154">
        <v>2101397</v>
      </c>
      <c r="G37" s="154">
        <v>2015898</v>
      </c>
    </row>
    <row r="38" spans="1:7" ht="18">
      <c r="A38" s="573" t="s">
        <v>232</v>
      </c>
      <c r="B38" s="574">
        <v>532500</v>
      </c>
      <c r="C38" s="574">
        <v>467146</v>
      </c>
      <c r="D38" s="574">
        <v>493606</v>
      </c>
      <c r="E38" s="154">
        <v>834400</v>
      </c>
      <c r="F38" s="154">
        <v>945544</v>
      </c>
      <c r="G38" s="154">
        <v>765395</v>
      </c>
    </row>
    <row r="39" spans="1:7">
      <c r="A39" s="51"/>
      <c r="B39" s="51"/>
      <c r="C39" s="51"/>
      <c r="D39" s="51"/>
      <c r="E39" s="51"/>
      <c r="F39" s="51"/>
      <c r="G39" s="51"/>
    </row>
    <row r="40" spans="1:7">
      <c r="A40" s="51"/>
      <c r="B40" s="51"/>
      <c r="C40" s="51"/>
      <c r="D40" s="51"/>
      <c r="E40" s="51"/>
      <c r="F40" s="51"/>
      <c r="G40" s="51"/>
    </row>
    <row r="53" spans="1:7">
      <c r="A53" s="50"/>
      <c r="B53" s="51"/>
      <c r="C53" s="51"/>
      <c r="D53" s="51"/>
      <c r="E53" s="51"/>
    </row>
    <row r="54" spans="1:7">
      <c r="A54" s="77"/>
    </row>
    <row r="55" spans="1:7" ht="15.75">
      <c r="A55" s="56"/>
    </row>
    <row r="56" spans="1:7" ht="15.75">
      <c r="A56" s="56"/>
    </row>
    <row r="57" spans="1:7" ht="15.75">
      <c r="A57" s="56"/>
    </row>
    <row r="58" spans="1:7" ht="15.75">
      <c r="A58" s="56"/>
    </row>
    <row r="59" spans="1:7">
      <c r="A59" s="50"/>
      <c r="B59" s="50"/>
      <c r="C59" s="50"/>
      <c r="D59" s="50"/>
      <c r="E59" s="50"/>
      <c r="F59" s="50"/>
      <c r="G59" s="50"/>
    </row>
  </sheetData>
  <printOptions horizontalCentered="1"/>
  <pageMargins left="0.70866141732283505" right="0.70866141732283505" top="1.7322834645669301" bottom="0.74803149606299202" header="0.31496062992126" footer="0.31496062992126"/>
  <pageSetup paperSize="9"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W27"/>
  <sheetViews>
    <sheetView rightToLeft="1" view="pageLayout" zoomScaleNormal="100" workbookViewId="0">
      <selection sqref="A1:F36"/>
    </sheetView>
  </sheetViews>
  <sheetFormatPr defaultRowHeight="15"/>
  <cols>
    <col min="1" max="1" width="19.140625" customWidth="1"/>
    <col min="2" max="5" width="10.7109375" customWidth="1"/>
    <col min="6" max="6" width="18.140625" customWidth="1"/>
    <col min="10" max="10" width="20.28515625" bestFit="1" customWidth="1"/>
    <col min="11" max="11" width="9.7109375" bestFit="1" customWidth="1"/>
  </cols>
  <sheetData>
    <row r="2" spans="1:13" ht="18">
      <c r="A2" s="758" t="s">
        <v>97</v>
      </c>
      <c r="B2" s="758"/>
      <c r="C2" s="758"/>
      <c r="D2" s="758"/>
      <c r="E2" s="758"/>
      <c r="F2" s="758"/>
    </row>
    <row r="3" spans="1:13" ht="18">
      <c r="A3" s="824" t="s">
        <v>133</v>
      </c>
      <c r="B3" s="824"/>
      <c r="C3" s="824"/>
      <c r="D3" s="824"/>
      <c r="E3" s="824"/>
      <c r="F3" s="824"/>
    </row>
    <row r="4" spans="1:13" ht="18">
      <c r="A4" s="825" t="s">
        <v>144</v>
      </c>
      <c r="B4" s="825"/>
      <c r="C4" s="825"/>
      <c r="D4" s="825"/>
      <c r="E4" s="825"/>
      <c r="F4" s="825"/>
    </row>
    <row r="5" spans="1:13" ht="24.95" customHeight="1">
      <c r="A5" s="106" t="s">
        <v>719</v>
      </c>
      <c r="B5" s="106"/>
      <c r="C5" s="106"/>
      <c r="D5" s="89"/>
      <c r="E5" s="78"/>
      <c r="F5" s="128" t="s">
        <v>126</v>
      </c>
    </row>
    <row r="6" spans="1:13" ht="24.95" customHeight="1" thickBot="1">
      <c r="A6" s="375" t="s">
        <v>108</v>
      </c>
      <c r="B6" s="375"/>
      <c r="C6" s="375"/>
      <c r="D6" s="141"/>
      <c r="E6" s="122"/>
      <c r="F6" s="122" t="s">
        <v>115</v>
      </c>
    </row>
    <row r="7" spans="1:13" ht="35.1" customHeight="1" thickTop="1" thickBot="1">
      <c r="A7" s="486" t="s">
        <v>98</v>
      </c>
      <c r="B7" s="677">
        <v>2018</v>
      </c>
      <c r="C7" s="677">
        <v>2017</v>
      </c>
      <c r="D7" s="677">
        <v>2016</v>
      </c>
      <c r="E7" s="677">
        <v>2015</v>
      </c>
      <c r="F7" s="678" t="s">
        <v>99</v>
      </c>
    </row>
    <row r="8" spans="1:13" ht="35.1" customHeight="1" thickTop="1" thickBot="1">
      <c r="A8" s="486" t="s">
        <v>100</v>
      </c>
      <c r="B8" s="679">
        <v>2.46</v>
      </c>
      <c r="C8" s="679">
        <v>1.99</v>
      </c>
      <c r="D8" s="679">
        <v>1.74</v>
      </c>
      <c r="E8" s="679">
        <v>1.88</v>
      </c>
      <c r="F8" s="115" t="s">
        <v>101</v>
      </c>
      <c r="J8" s="50"/>
      <c r="K8" s="199"/>
      <c r="L8" s="199"/>
      <c r="M8" s="50"/>
    </row>
    <row r="9" spans="1:13" ht="35.1" customHeight="1" thickTop="1" thickBot="1">
      <c r="A9" s="486" t="s">
        <v>102</v>
      </c>
      <c r="B9" s="679">
        <v>2.35</v>
      </c>
      <c r="C9" s="679">
        <v>1.88</v>
      </c>
      <c r="D9" s="679">
        <v>1.63</v>
      </c>
      <c r="E9" s="679">
        <v>1.77</v>
      </c>
      <c r="F9" s="115" t="s">
        <v>103</v>
      </c>
      <c r="J9" s="50"/>
    </row>
    <row r="10" spans="1:13" ht="35.1" customHeight="1" thickTop="1" thickBot="1">
      <c r="A10" s="486" t="s">
        <v>104</v>
      </c>
      <c r="B10" s="679">
        <v>2.27</v>
      </c>
      <c r="C10" s="679">
        <v>1.81</v>
      </c>
      <c r="D10" s="679">
        <v>1.56</v>
      </c>
      <c r="E10" s="679">
        <v>1.69</v>
      </c>
      <c r="F10" s="115" t="s">
        <v>105</v>
      </c>
      <c r="J10" s="50"/>
    </row>
    <row r="11" spans="1:13" ht="35.1" customHeight="1" thickTop="1" thickBot="1">
      <c r="A11" s="486" t="s">
        <v>106</v>
      </c>
      <c r="B11" s="679">
        <v>2.59</v>
      </c>
      <c r="C11" s="679">
        <v>1.99</v>
      </c>
      <c r="D11" s="679">
        <v>1.68</v>
      </c>
      <c r="E11" s="679">
        <v>2.25</v>
      </c>
      <c r="F11" s="115" t="s">
        <v>107</v>
      </c>
      <c r="J11" s="50"/>
    </row>
    <row r="12" spans="1:13" ht="15.75" thickTop="1">
      <c r="D12" s="142"/>
      <c r="J12" s="50"/>
    </row>
    <row r="13" spans="1:13">
      <c r="J13" s="50"/>
    </row>
    <row r="14" spans="1:13">
      <c r="J14" s="50"/>
    </row>
    <row r="15" spans="1:13">
      <c r="J15" s="50"/>
      <c r="K15" s="50"/>
      <c r="L15" s="50"/>
      <c r="M15" s="50"/>
    </row>
    <row r="16" spans="1:13">
      <c r="J16" s="50"/>
      <c r="K16" s="50"/>
      <c r="L16" s="50"/>
      <c r="M16" s="50"/>
    </row>
    <row r="19" spans="10:23" ht="15.75">
      <c r="J19" s="680"/>
      <c r="K19" s="199">
        <v>2015</v>
      </c>
      <c r="L19" s="199">
        <v>2016</v>
      </c>
      <c r="M19" s="50">
        <v>2017</v>
      </c>
      <c r="N19" s="50">
        <v>2018</v>
      </c>
      <c r="O19" s="50">
        <v>2019</v>
      </c>
      <c r="P19" s="50"/>
      <c r="Q19" s="50"/>
      <c r="R19" s="50"/>
      <c r="S19" s="50"/>
      <c r="T19" s="50"/>
      <c r="U19" s="50"/>
      <c r="V19" s="50"/>
      <c r="W19" s="50"/>
    </row>
    <row r="20" spans="10:23" ht="15.75">
      <c r="J20" s="681" t="s">
        <v>100</v>
      </c>
      <c r="K20" s="79">
        <v>1.88</v>
      </c>
      <c r="L20" s="199">
        <v>1.74</v>
      </c>
      <c r="M20" s="79">
        <v>1.99</v>
      </c>
      <c r="N20" s="79">
        <v>2.46</v>
      </c>
      <c r="O20" s="79">
        <v>2.2400000000000002</v>
      </c>
      <c r="P20" s="50"/>
      <c r="Q20" s="50"/>
      <c r="R20" s="50"/>
      <c r="S20" s="50"/>
      <c r="T20" s="50"/>
      <c r="U20" s="50"/>
      <c r="V20" s="50"/>
      <c r="W20" s="50"/>
    </row>
    <row r="21" spans="10:23" ht="15.75">
      <c r="J21" s="681" t="s">
        <v>102</v>
      </c>
      <c r="K21" s="79">
        <v>1.77</v>
      </c>
      <c r="L21" s="199">
        <v>1.63</v>
      </c>
      <c r="M21" s="79">
        <v>1.88</v>
      </c>
      <c r="N21" s="79">
        <v>2.35</v>
      </c>
      <c r="O21" s="79">
        <v>2.12</v>
      </c>
      <c r="P21" s="50"/>
      <c r="Q21" s="50"/>
      <c r="R21" s="50"/>
      <c r="S21" s="50"/>
      <c r="T21" s="50"/>
      <c r="U21" s="50"/>
      <c r="V21" s="50"/>
      <c r="W21" s="50"/>
    </row>
    <row r="22" spans="10:23" ht="15.75">
      <c r="J22" s="681" t="s">
        <v>104</v>
      </c>
      <c r="K22" s="79">
        <v>1.69</v>
      </c>
      <c r="L22" s="199">
        <v>1.56</v>
      </c>
      <c r="M22" s="79">
        <v>1.81</v>
      </c>
      <c r="N22" s="79">
        <v>2.27</v>
      </c>
      <c r="O22" s="79">
        <v>2.04</v>
      </c>
      <c r="P22" s="50"/>
      <c r="Q22" s="50"/>
      <c r="R22" s="50"/>
      <c r="S22" s="50"/>
      <c r="T22" s="50"/>
      <c r="U22" s="50"/>
      <c r="V22" s="50"/>
      <c r="W22" s="50"/>
    </row>
    <row r="23" spans="10:23" ht="15.75">
      <c r="J23" s="215" t="s">
        <v>106</v>
      </c>
      <c r="K23" s="79">
        <v>2.25</v>
      </c>
      <c r="L23" s="199">
        <v>1.68</v>
      </c>
      <c r="M23" s="79">
        <v>1.99</v>
      </c>
      <c r="N23" s="79">
        <v>2.59</v>
      </c>
      <c r="O23" s="79">
        <v>2.41</v>
      </c>
      <c r="P23" s="50"/>
      <c r="Q23" s="50"/>
      <c r="R23" s="50"/>
      <c r="S23" s="50"/>
      <c r="T23" s="50"/>
      <c r="U23" s="50"/>
      <c r="V23" s="50"/>
      <c r="W23" s="50"/>
    </row>
    <row r="24" spans="10:23" ht="15.75">
      <c r="J24" s="215"/>
      <c r="K24" s="79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</row>
    <row r="25" spans="10:23"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</row>
    <row r="26" spans="10:23"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</row>
    <row r="27" spans="10:23">
      <c r="J27" s="143"/>
    </row>
  </sheetData>
  <mergeCells count="3">
    <mergeCell ref="A2:F2"/>
    <mergeCell ref="A3:F3"/>
    <mergeCell ref="A4:F4"/>
  </mergeCells>
  <printOptions horizontalCentered="1"/>
  <pageMargins left="0.70866141732283505" right="0.70866141732283505" top="1.7322834645669301" bottom="0.74803149606299202" header="0.31496062992126" footer="0.31496062992126"/>
  <pageSetup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S34"/>
  <sheetViews>
    <sheetView rightToLeft="1" view="pageLayout" topLeftCell="C2" zoomScaleNormal="100" workbookViewId="0">
      <selection activeCell="F23" sqref="F23"/>
    </sheetView>
  </sheetViews>
  <sheetFormatPr defaultRowHeight="15"/>
  <cols>
    <col min="1" max="2" width="9.140625" hidden="1" customWidth="1"/>
    <col min="3" max="3" width="9.140625" customWidth="1"/>
    <col min="4" max="4" width="16.7109375" customWidth="1"/>
    <col min="5" max="9" width="10.5703125" customWidth="1"/>
    <col min="10" max="11" width="13.42578125" customWidth="1"/>
    <col min="12" max="12" width="9.140625" bestFit="1" customWidth="1"/>
    <col min="13" max="13" width="9.42578125" bestFit="1" customWidth="1"/>
    <col min="14" max="14" width="26" bestFit="1" customWidth="1"/>
  </cols>
  <sheetData>
    <row r="2" spans="4:19" ht="15.75">
      <c r="D2" s="126" t="s">
        <v>720</v>
      </c>
      <c r="E2" s="123"/>
      <c r="F2" s="128"/>
      <c r="G2" s="122"/>
      <c r="H2" s="122"/>
      <c r="I2" s="122"/>
      <c r="J2" s="123" t="s">
        <v>127</v>
      </c>
    </row>
    <row r="3" spans="4:19" ht="26.25" customHeight="1">
      <c r="D3" s="193"/>
      <c r="E3" s="130"/>
      <c r="F3" s="130"/>
      <c r="G3" s="130"/>
      <c r="H3" s="145"/>
      <c r="I3" s="145"/>
      <c r="J3" s="52"/>
      <c r="K3" s="52"/>
      <c r="L3" s="52"/>
      <c r="M3" s="52"/>
      <c r="N3" s="153"/>
      <c r="O3" s="55">
        <v>93.11</v>
      </c>
      <c r="P3" s="51">
        <v>48.73</v>
      </c>
      <c r="Q3" s="51"/>
    </row>
    <row r="4" spans="4:19" ht="26.25" customHeight="1">
      <c r="D4" s="193"/>
      <c r="F4" s="146"/>
      <c r="G4" s="146"/>
      <c r="H4" s="145"/>
      <c r="I4" s="147"/>
      <c r="J4" s="52"/>
      <c r="K4" s="52"/>
      <c r="L4" s="52"/>
      <c r="M4" s="52"/>
      <c r="N4" s="52"/>
      <c r="O4" s="51"/>
      <c r="P4" s="51"/>
      <c r="Q4" s="51"/>
    </row>
    <row r="5" spans="4:19" ht="32.25" customHeight="1">
      <c r="D5" s="193"/>
      <c r="F5" s="144"/>
      <c r="G5" s="144"/>
      <c r="H5" s="144"/>
      <c r="I5" s="144"/>
      <c r="J5" s="52"/>
      <c r="K5" s="52"/>
      <c r="L5" s="52"/>
      <c r="M5" s="52"/>
      <c r="N5" s="52"/>
    </row>
    <row r="6" spans="4:19">
      <c r="D6" s="8"/>
      <c r="E6" s="8"/>
      <c r="F6" s="8"/>
      <c r="G6" s="9"/>
      <c r="H6" s="9"/>
      <c r="I6" s="9"/>
      <c r="J6" s="52"/>
      <c r="K6" s="52"/>
      <c r="L6" s="52"/>
      <c r="M6" s="52"/>
      <c r="N6" s="52"/>
    </row>
    <row r="7" spans="4:19">
      <c r="D7" s="10"/>
      <c r="E7" s="10"/>
      <c r="F7" s="10"/>
      <c r="G7" s="9"/>
      <c r="H7" s="9"/>
      <c r="I7" s="9"/>
      <c r="J7" s="52"/>
      <c r="K7" s="52"/>
      <c r="L7" s="52"/>
      <c r="M7" s="52"/>
      <c r="N7" s="52"/>
      <c r="O7" s="51"/>
      <c r="P7" s="51"/>
      <c r="Q7" s="51"/>
    </row>
    <row r="8" spans="4:19">
      <c r="D8" s="11"/>
      <c r="E8" s="11"/>
      <c r="F8" s="11"/>
      <c r="G8" s="12"/>
      <c r="H8" s="12"/>
      <c r="I8" s="12"/>
      <c r="J8" s="52"/>
      <c r="K8" s="52"/>
      <c r="L8" s="52"/>
      <c r="M8" s="52"/>
      <c r="N8" s="78"/>
      <c r="O8" s="50">
        <v>2015</v>
      </c>
      <c r="P8" s="79">
        <v>2016</v>
      </c>
      <c r="Q8" s="50">
        <v>2017</v>
      </c>
      <c r="R8" s="50">
        <v>2018</v>
      </c>
      <c r="S8" s="50">
        <v>2019</v>
      </c>
    </row>
    <row r="9" spans="4:19">
      <c r="J9" s="52"/>
      <c r="K9" s="52"/>
      <c r="L9" s="52"/>
      <c r="M9" s="52"/>
      <c r="N9" s="193" t="s">
        <v>438</v>
      </c>
      <c r="O9" s="79">
        <v>52.41</v>
      </c>
      <c r="P9" s="79">
        <v>43.69</v>
      </c>
      <c r="Q9" s="50">
        <v>54.17</v>
      </c>
      <c r="R9" s="50">
        <v>71.22</v>
      </c>
      <c r="S9" s="50">
        <v>64.28</v>
      </c>
    </row>
    <row r="10" spans="4:19">
      <c r="J10" s="52"/>
      <c r="K10" s="52"/>
      <c r="L10" s="52"/>
      <c r="M10" s="52"/>
      <c r="N10" s="193" t="s">
        <v>439</v>
      </c>
      <c r="O10" s="79">
        <v>50.94</v>
      </c>
      <c r="P10" s="79">
        <v>41.32</v>
      </c>
      <c r="Q10" s="50">
        <v>53.08</v>
      </c>
      <c r="R10" s="50">
        <v>69.680000000000007</v>
      </c>
      <c r="S10" s="50">
        <v>63.51</v>
      </c>
    </row>
    <row r="11" spans="4:19">
      <c r="J11" s="52"/>
      <c r="K11" s="52"/>
      <c r="L11" s="52"/>
      <c r="M11" s="52"/>
      <c r="N11" s="133" t="s">
        <v>440</v>
      </c>
      <c r="O11" s="79">
        <v>48.73</v>
      </c>
      <c r="P11" s="79">
        <v>43.24</v>
      </c>
      <c r="Q11" s="50">
        <v>50.82</v>
      </c>
      <c r="R11" s="50">
        <v>65.16</v>
      </c>
      <c r="S11" s="50">
        <v>57</v>
      </c>
    </row>
    <row r="12" spans="4:19">
      <c r="J12" s="52"/>
      <c r="K12" s="52"/>
      <c r="L12" s="52"/>
      <c r="M12" s="52"/>
      <c r="N12" s="78"/>
      <c r="O12" s="50"/>
      <c r="P12" s="50"/>
      <c r="Q12" s="50"/>
      <c r="R12" s="50"/>
      <c r="S12" s="50"/>
    </row>
    <row r="13" spans="4:19">
      <c r="J13" s="52"/>
      <c r="K13" s="52"/>
      <c r="L13" s="52"/>
      <c r="M13" s="52"/>
      <c r="N13" s="78"/>
      <c r="O13" s="50"/>
      <c r="P13" s="50"/>
      <c r="Q13" s="50"/>
      <c r="R13" s="50"/>
      <c r="S13" s="50"/>
    </row>
    <row r="14" spans="4:19">
      <c r="J14" s="83"/>
      <c r="K14" s="83"/>
      <c r="L14" s="83"/>
      <c r="M14" s="83"/>
      <c r="N14" s="78"/>
      <c r="O14" s="50"/>
      <c r="P14" s="50"/>
      <c r="Q14" s="50"/>
      <c r="R14" s="50"/>
      <c r="S14" s="50"/>
    </row>
    <row r="15" spans="4:19" ht="23.25">
      <c r="J15" s="84"/>
      <c r="K15" s="84"/>
      <c r="L15" s="84"/>
      <c r="M15" s="84"/>
      <c r="N15" s="682"/>
      <c r="O15" s="50"/>
      <c r="P15" s="50"/>
      <c r="Q15" s="50"/>
      <c r="R15" s="50"/>
      <c r="S15" s="50"/>
    </row>
    <row r="16" spans="4:19" ht="20.25">
      <c r="J16" s="57"/>
      <c r="K16" s="57"/>
      <c r="L16" s="57"/>
      <c r="M16" s="57"/>
      <c r="N16" s="683"/>
    </row>
    <row r="17" spans="10:14" ht="20.25">
      <c r="J17" s="57"/>
      <c r="K17" s="57"/>
      <c r="L17" s="57"/>
      <c r="M17" s="57"/>
      <c r="N17" s="684"/>
    </row>
    <row r="18" spans="10:14" ht="20.25">
      <c r="J18" s="57"/>
      <c r="K18" s="57"/>
      <c r="L18" s="57"/>
      <c r="M18" s="57"/>
      <c r="N18" s="683"/>
    </row>
    <row r="19" spans="10:14" ht="20.25">
      <c r="J19" s="57"/>
      <c r="K19" s="57"/>
      <c r="L19" s="57"/>
      <c r="M19" s="57"/>
      <c r="N19" s="684"/>
    </row>
    <row r="20" spans="10:14" ht="20.25">
      <c r="J20" s="683"/>
      <c r="K20" s="683"/>
      <c r="L20" s="683"/>
      <c r="M20" s="683"/>
      <c r="N20" s="683"/>
    </row>
    <row r="21" spans="10:14">
      <c r="J21" s="51"/>
      <c r="K21" s="51"/>
      <c r="L21" s="51"/>
      <c r="M21" s="51"/>
      <c r="N21" s="51"/>
    </row>
    <row r="22" spans="10:14" ht="21">
      <c r="J22" s="685"/>
      <c r="K22" s="685"/>
      <c r="L22" s="685"/>
      <c r="M22" s="685"/>
      <c r="N22" s="685"/>
    </row>
    <row r="23" spans="10:14" ht="21">
      <c r="J23" s="443"/>
      <c r="K23" s="443"/>
      <c r="L23" s="683"/>
      <c r="M23" s="686"/>
      <c r="N23" s="57"/>
    </row>
    <row r="24" spans="10:14" ht="21">
      <c r="J24" s="443"/>
      <c r="K24" s="443"/>
      <c r="L24" s="684"/>
      <c r="M24" s="686"/>
      <c r="N24" s="57"/>
    </row>
    <row r="25" spans="10:14" ht="21">
      <c r="J25" s="443"/>
      <c r="K25" s="443"/>
      <c r="L25" s="683"/>
      <c r="M25" s="686"/>
      <c r="N25" s="57"/>
    </row>
    <row r="26" spans="10:14" ht="21">
      <c r="J26" s="443"/>
      <c r="K26" s="443"/>
      <c r="L26" s="684"/>
      <c r="M26" s="686"/>
      <c r="N26" s="57"/>
    </row>
    <row r="27" spans="10:14" ht="21">
      <c r="J27" s="687"/>
      <c r="K27" s="687"/>
      <c r="L27" s="683"/>
      <c r="M27" s="688"/>
      <c r="N27" s="688"/>
    </row>
    <row r="28" spans="10:14" ht="20.25">
      <c r="J28" s="443"/>
      <c r="K28" s="443"/>
      <c r="L28" s="683"/>
      <c r="M28" s="683"/>
      <c r="N28" s="683"/>
    </row>
    <row r="29" spans="10:14">
      <c r="J29" s="38"/>
      <c r="K29" s="38"/>
      <c r="L29" s="38"/>
      <c r="M29" s="38"/>
      <c r="N29" s="38"/>
    </row>
    <row r="30" spans="10:14">
      <c r="J30" s="51"/>
      <c r="K30" s="51"/>
      <c r="L30" s="51"/>
      <c r="M30" s="51"/>
      <c r="N30" s="51"/>
    </row>
    <row r="31" spans="10:14">
      <c r="J31" s="51"/>
      <c r="K31" s="51"/>
      <c r="L31" s="51"/>
      <c r="M31" s="51"/>
      <c r="N31" s="51"/>
    </row>
    <row r="34" spans="14:14" ht="20.25">
      <c r="N34" s="689"/>
    </row>
  </sheetData>
  <printOptions horizontalCentered="1"/>
  <pageMargins left="0.70866141732283505" right="0.70866141732283505" top="1.7322834645669301" bottom="0.74803149606299202" header="0.31496062992126" footer="0.31496062992126"/>
  <pageSetup paperSize="9"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2:V47"/>
  <sheetViews>
    <sheetView rightToLeft="1" view="pageLayout" topLeftCell="C1" zoomScaleNormal="100" workbookViewId="0">
      <selection activeCell="D5" sqref="D5:J20"/>
    </sheetView>
  </sheetViews>
  <sheetFormatPr defaultRowHeight="15"/>
  <cols>
    <col min="1" max="2" width="9.140625" hidden="1" customWidth="1"/>
    <col min="3" max="3" width="5.42578125" customWidth="1"/>
    <col min="4" max="4" width="16.7109375" customWidth="1"/>
    <col min="5" max="5" width="5.140625" customWidth="1"/>
    <col min="6" max="6" width="10.7109375" customWidth="1"/>
    <col min="7" max="9" width="12.5703125" customWidth="1"/>
    <col min="10" max="10" width="22.85546875" customWidth="1"/>
    <col min="11" max="11" width="0.140625" customWidth="1"/>
    <col min="14" max="14" width="15.42578125" bestFit="1" customWidth="1"/>
    <col min="15" max="15" width="13.42578125" bestFit="1" customWidth="1"/>
    <col min="16" max="16" width="9.140625" bestFit="1" customWidth="1"/>
    <col min="17" max="18" width="9.42578125" bestFit="1" customWidth="1"/>
    <col min="19" max="19" width="10" bestFit="1" customWidth="1"/>
    <col min="20" max="20" width="9.42578125" bestFit="1" customWidth="1"/>
  </cols>
  <sheetData>
    <row r="2" spans="3:21">
      <c r="J2" s="690"/>
    </row>
    <row r="3" spans="3:21">
      <c r="D3" s="5"/>
      <c r="E3" s="5"/>
      <c r="F3" s="5"/>
      <c r="G3" s="5"/>
      <c r="H3" s="5"/>
      <c r="I3" s="5"/>
      <c r="J3" s="690"/>
    </row>
    <row r="4" spans="3:21" ht="19.5" customHeight="1">
      <c r="D4" s="1"/>
      <c r="E4" s="1"/>
      <c r="F4" s="1"/>
      <c r="G4" s="1"/>
      <c r="H4" s="1"/>
      <c r="I4" s="1"/>
      <c r="J4" s="1"/>
    </row>
    <row r="5" spans="3:21" ht="24.75" customHeight="1">
      <c r="C5" s="691"/>
      <c r="D5" s="827" t="s">
        <v>498</v>
      </c>
      <c r="E5" s="827"/>
      <c r="F5" s="827"/>
      <c r="G5" s="827"/>
      <c r="H5" s="827"/>
      <c r="I5" s="827"/>
      <c r="J5" s="827"/>
    </row>
    <row r="6" spans="3:21" ht="20.25">
      <c r="D6" s="828" t="s">
        <v>499</v>
      </c>
      <c r="E6" s="828"/>
      <c r="F6" s="828"/>
      <c r="G6" s="828"/>
      <c r="H6" s="828"/>
      <c r="I6" s="828"/>
      <c r="J6" s="829"/>
    </row>
    <row r="7" spans="3:21" ht="15.75">
      <c r="D7" s="126" t="s">
        <v>500</v>
      </c>
      <c r="E7" s="126"/>
      <c r="F7" s="126"/>
      <c r="G7" s="126"/>
      <c r="H7" s="126"/>
      <c r="I7" s="126"/>
      <c r="J7" s="123" t="s">
        <v>501</v>
      </c>
    </row>
    <row r="8" spans="3:21">
      <c r="D8" s="106" t="s">
        <v>502</v>
      </c>
      <c r="E8" s="106"/>
      <c r="F8" s="106"/>
      <c r="G8" s="106"/>
      <c r="H8" s="106"/>
      <c r="I8" s="106"/>
      <c r="J8" s="128" t="s">
        <v>503</v>
      </c>
    </row>
    <row r="9" spans="3:21" ht="33.75" customHeight="1">
      <c r="D9" s="188" t="s">
        <v>504</v>
      </c>
      <c r="E9" s="182"/>
      <c r="F9" s="182">
        <v>2018</v>
      </c>
      <c r="G9" s="182">
        <v>2017</v>
      </c>
      <c r="H9" s="182">
        <v>2016</v>
      </c>
      <c r="I9" s="182">
        <v>2015</v>
      </c>
      <c r="J9" s="692" t="s">
        <v>505</v>
      </c>
    </row>
    <row r="10" spans="3:21" ht="26.25" customHeight="1">
      <c r="D10" s="193" t="s">
        <v>506</v>
      </c>
      <c r="E10" s="193"/>
      <c r="F10" s="146">
        <v>72.569999999999993</v>
      </c>
      <c r="G10" s="146">
        <v>54.6</v>
      </c>
      <c r="H10" s="146">
        <v>44.41</v>
      </c>
      <c r="I10" s="146">
        <v>52.9</v>
      </c>
      <c r="J10" s="693" t="s">
        <v>507</v>
      </c>
      <c r="L10" s="130"/>
      <c r="N10" s="52"/>
      <c r="O10" s="52"/>
      <c r="P10" s="52"/>
      <c r="Q10" s="52"/>
      <c r="R10" s="52"/>
      <c r="S10" s="51"/>
      <c r="T10" s="51"/>
    </row>
    <row r="11" spans="3:21" ht="26.25" customHeight="1">
      <c r="C11" s="7"/>
      <c r="D11" s="193" t="s">
        <v>508</v>
      </c>
      <c r="E11" s="193"/>
      <c r="F11" s="188"/>
      <c r="G11" s="694" t="s">
        <v>183</v>
      </c>
      <c r="H11" s="694" t="s">
        <v>183</v>
      </c>
      <c r="I11" s="694" t="s">
        <v>183</v>
      </c>
      <c r="J11" s="693" t="s">
        <v>509</v>
      </c>
      <c r="N11" s="52"/>
      <c r="O11" s="52"/>
      <c r="P11" s="52"/>
      <c r="Q11" s="52"/>
      <c r="R11" s="52"/>
      <c r="S11" s="51"/>
      <c r="T11" s="51"/>
    </row>
    <row r="12" spans="3:21" ht="26.25" customHeight="1">
      <c r="D12" s="193" t="s">
        <v>510</v>
      </c>
      <c r="E12" s="193"/>
      <c r="F12" s="188"/>
      <c r="G12" s="694" t="s">
        <v>183</v>
      </c>
      <c r="H12" s="694" t="s">
        <v>183</v>
      </c>
      <c r="I12" s="694" t="s">
        <v>183</v>
      </c>
      <c r="J12" s="693" t="s">
        <v>511</v>
      </c>
      <c r="N12" s="78"/>
      <c r="O12" s="78"/>
      <c r="P12" s="78"/>
      <c r="Q12" s="78"/>
      <c r="R12" s="78"/>
      <c r="S12" s="50"/>
      <c r="T12" s="50"/>
      <c r="U12" s="50"/>
    </row>
    <row r="13" spans="3:21" ht="26.25" customHeight="1">
      <c r="D13" s="193" t="s">
        <v>694</v>
      </c>
      <c r="E13" s="193"/>
      <c r="F13" s="146">
        <v>72.02</v>
      </c>
      <c r="G13" s="146">
        <v>54.5</v>
      </c>
      <c r="H13" s="146">
        <v>43.6</v>
      </c>
      <c r="I13" s="146">
        <v>52.03</v>
      </c>
      <c r="J13" s="693" t="s">
        <v>512</v>
      </c>
      <c r="N13" s="78"/>
      <c r="O13" s="78"/>
      <c r="P13" s="78"/>
      <c r="Q13" s="78"/>
      <c r="R13" s="78"/>
      <c r="S13" s="50"/>
      <c r="T13" s="50"/>
      <c r="U13" s="50"/>
    </row>
    <row r="14" spans="3:21" ht="26.25" customHeight="1">
      <c r="D14" s="193" t="s">
        <v>513</v>
      </c>
      <c r="E14" s="193"/>
      <c r="F14" s="146">
        <v>70.2</v>
      </c>
      <c r="G14" s="146">
        <v>53.2</v>
      </c>
      <c r="H14" s="146">
        <v>41.08</v>
      </c>
      <c r="I14" s="146">
        <v>49.6</v>
      </c>
      <c r="J14" s="693" t="s">
        <v>514</v>
      </c>
      <c r="L14" s="130"/>
      <c r="N14" s="78"/>
      <c r="O14" s="78"/>
      <c r="P14" s="78"/>
      <c r="Q14" s="78"/>
      <c r="R14" s="78"/>
      <c r="S14" s="50"/>
      <c r="T14" s="50"/>
      <c r="U14" s="50"/>
    </row>
    <row r="15" spans="3:21" ht="26.25" customHeight="1">
      <c r="D15" s="193" t="s">
        <v>515</v>
      </c>
      <c r="E15" s="193"/>
      <c r="F15" s="146">
        <v>69.849999999999994</v>
      </c>
      <c r="G15" s="146">
        <v>53.8</v>
      </c>
      <c r="H15" s="146">
        <v>41.39</v>
      </c>
      <c r="I15" s="146">
        <v>50.94</v>
      </c>
      <c r="J15" s="124" t="s">
        <v>516</v>
      </c>
      <c r="N15" s="78"/>
      <c r="O15" s="78"/>
      <c r="P15" s="78"/>
      <c r="Q15" s="78"/>
      <c r="R15" s="78"/>
      <c r="S15" s="50"/>
      <c r="T15" s="50"/>
      <c r="U15" s="50"/>
    </row>
    <row r="16" spans="3:21" ht="26.25" customHeight="1">
      <c r="D16" s="133" t="s">
        <v>695</v>
      </c>
      <c r="E16" s="133"/>
      <c r="F16" s="146">
        <v>69.45</v>
      </c>
      <c r="G16" s="695"/>
      <c r="H16" s="695"/>
      <c r="I16" s="695"/>
      <c r="J16" s="124" t="s">
        <v>696</v>
      </c>
      <c r="N16" s="78"/>
      <c r="O16" s="78"/>
      <c r="P16" s="78"/>
      <c r="Q16" s="78"/>
      <c r="R16" s="78"/>
      <c r="S16" s="50"/>
      <c r="T16" s="50"/>
      <c r="U16" s="50"/>
    </row>
    <row r="17" spans="4:22" ht="35.25" customHeight="1">
      <c r="D17" s="193" t="s">
        <v>517</v>
      </c>
      <c r="E17" s="193"/>
      <c r="F17" s="144">
        <f>AVERAGE(F10:F16)</f>
        <v>70.817999999999998</v>
      </c>
      <c r="G17" s="144">
        <f t="shared" ref="G17:I17" si="0">AVERAGE(G10:G16)</f>
        <v>54.025000000000006</v>
      </c>
      <c r="H17" s="144">
        <f t="shared" si="0"/>
        <v>42.61999999999999</v>
      </c>
      <c r="I17" s="144">
        <f t="shared" si="0"/>
        <v>51.3675</v>
      </c>
      <c r="J17" s="124" t="s">
        <v>518</v>
      </c>
      <c r="M17" s="58"/>
      <c r="N17" s="78"/>
      <c r="O17" s="78"/>
      <c r="P17" s="78"/>
      <c r="Q17" s="78"/>
      <c r="R17" s="78"/>
      <c r="S17" s="50"/>
      <c r="T17" s="50"/>
      <c r="U17" s="50"/>
      <c r="V17" s="58"/>
    </row>
    <row r="18" spans="4:22" ht="26.25" customHeight="1">
      <c r="D18" s="830" t="s">
        <v>519</v>
      </c>
      <c r="E18" s="830"/>
      <c r="F18" s="830"/>
      <c r="G18" s="830"/>
      <c r="H18" s="830"/>
      <c r="I18" s="830"/>
      <c r="J18" s="831"/>
      <c r="M18" s="58"/>
      <c r="N18" s="78"/>
      <c r="O18" s="78"/>
      <c r="P18" s="78"/>
      <c r="Q18" s="78"/>
      <c r="R18" s="78"/>
      <c r="S18" s="50"/>
      <c r="T18" s="50"/>
      <c r="U18" s="50"/>
      <c r="V18" s="58"/>
    </row>
    <row r="19" spans="4:22" ht="35.25" customHeight="1">
      <c r="D19" s="830"/>
      <c r="E19" s="830"/>
      <c r="F19" s="830"/>
      <c r="G19" s="830"/>
      <c r="H19" s="830"/>
      <c r="I19" s="830"/>
      <c r="J19" s="831"/>
      <c r="M19" s="58"/>
      <c r="N19" s="78"/>
      <c r="O19" s="78"/>
      <c r="P19" s="78"/>
      <c r="Q19" s="78"/>
      <c r="R19" s="78"/>
      <c r="S19" s="50"/>
      <c r="T19" s="50"/>
      <c r="U19" s="50"/>
      <c r="V19" s="58"/>
    </row>
    <row r="20" spans="4:22" ht="23.25" customHeight="1">
      <c r="D20" s="830" t="s">
        <v>697</v>
      </c>
      <c r="E20" s="830"/>
      <c r="F20" s="830"/>
      <c r="G20" s="830"/>
      <c r="H20" s="830"/>
      <c r="I20" s="11"/>
      <c r="J20" s="377"/>
      <c r="M20" s="58"/>
      <c r="N20" s="78"/>
      <c r="O20" s="78"/>
      <c r="P20" s="78"/>
      <c r="Q20" s="78"/>
      <c r="R20" s="78"/>
      <c r="S20" s="50"/>
      <c r="T20" s="50"/>
      <c r="U20" s="50"/>
      <c r="V20" s="58"/>
    </row>
    <row r="21" spans="4:22">
      <c r="M21" s="58"/>
      <c r="N21" s="78"/>
      <c r="O21" s="78"/>
      <c r="P21" s="78"/>
      <c r="Q21" s="78"/>
      <c r="R21" s="78"/>
      <c r="S21" s="50"/>
      <c r="T21" s="50"/>
      <c r="U21" s="50"/>
      <c r="V21" s="58"/>
    </row>
    <row r="22" spans="4:22" ht="15.75">
      <c r="J22" s="826"/>
      <c r="K22" s="826"/>
      <c r="L22" s="826"/>
      <c r="M22" s="58"/>
      <c r="N22" s="78"/>
      <c r="O22" s="78"/>
      <c r="P22" s="78"/>
      <c r="Q22" s="78"/>
      <c r="R22" s="78"/>
      <c r="S22" s="50"/>
      <c r="T22" s="50"/>
      <c r="U22" s="50"/>
      <c r="V22" s="58"/>
    </row>
    <row r="23" spans="4:22">
      <c r="M23" s="58"/>
      <c r="N23" s="78"/>
      <c r="O23" s="78"/>
      <c r="P23" s="78"/>
      <c r="Q23" s="78"/>
      <c r="R23" s="78"/>
      <c r="S23" s="50"/>
      <c r="T23" s="50"/>
      <c r="U23" s="50"/>
      <c r="V23" s="58"/>
    </row>
    <row r="24" spans="4:22">
      <c r="M24" s="58"/>
      <c r="N24" s="78"/>
      <c r="O24" s="78"/>
      <c r="P24" s="78"/>
      <c r="Q24" s="78"/>
      <c r="R24" s="78"/>
      <c r="S24" s="50"/>
      <c r="T24" s="50"/>
      <c r="U24" s="50"/>
      <c r="V24" s="58"/>
    </row>
    <row r="25" spans="4:22">
      <c r="M25" s="58"/>
      <c r="N25" s="78"/>
      <c r="O25" s="78"/>
      <c r="P25" s="78"/>
      <c r="Q25" s="78"/>
      <c r="R25" s="78"/>
      <c r="S25" s="50"/>
      <c r="T25" s="50"/>
      <c r="U25" s="50"/>
      <c r="V25" s="58"/>
    </row>
    <row r="26" spans="4:22">
      <c r="M26" s="58"/>
      <c r="N26" s="696"/>
      <c r="O26" s="696"/>
      <c r="P26" s="696"/>
      <c r="Q26" s="696"/>
      <c r="R26" s="78"/>
      <c r="S26" s="50"/>
      <c r="T26" s="50"/>
      <c r="U26" s="50"/>
      <c r="V26" s="58"/>
    </row>
    <row r="27" spans="4:22" ht="23.25">
      <c r="M27" s="58"/>
      <c r="N27" s="78"/>
      <c r="O27" s="682"/>
      <c r="P27" s="682"/>
      <c r="Q27" s="682"/>
      <c r="R27" s="682"/>
      <c r="S27" s="682"/>
      <c r="T27" s="682"/>
      <c r="U27" s="50"/>
      <c r="V27" s="58"/>
    </row>
    <row r="28" spans="4:22" ht="21">
      <c r="M28" s="58"/>
      <c r="N28" s="697"/>
      <c r="O28" s="698"/>
      <c r="P28" s="698"/>
      <c r="Q28" s="698"/>
      <c r="R28" s="699"/>
      <c r="S28" s="700"/>
      <c r="T28" s="698"/>
      <c r="U28" s="50"/>
      <c r="V28" s="58"/>
    </row>
    <row r="29" spans="4:22" ht="21">
      <c r="M29" s="58"/>
      <c r="N29" s="697"/>
      <c r="O29" s="698"/>
      <c r="P29" s="698"/>
      <c r="Q29" s="698"/>
      <c r="R29" s="701"/>
      <c r="S29" s="700"/>
      <c r="T29" s="698"/>
      <c r="U29" s="50"/>
      <c r="V29" s="58"/>
    </row>
    <row r="30" spans="4:22" ht="21">
      <c r="M30" s="58"/>
      <c r="N30" s="697"/>
      <c r="O30" s="698"/>
      <c r="P30" s="698"/>
      <c r="Q30" s="698"/>
      <c r="R30" s="699"/>
      <c r="S30" s="700"/>
      <c r="T30" s="698"/>
      <c r="U30" s="50"/>
      <c r="V30" s="58"/>
    </row>
    <row r="31" spans="4:22" ht="21">
      <c r="M31" s="58"/>
      <c r="N31" s="697"/>
      <c r="O31" s="698"/>
      <c r="P31" s="698"/>
      <c r="Q31" s="698"/>
      <c r="R31" s="701"/>
      <c r="S31" s="700"/>
      <c r="T31" s="698"/>
      <c r="U31" s="50"/>
      <c r="V31" s="58"/>
    </row>
    <row r="32" spans="4:22" ht="21">
      <c r="M32" s="58"/>
      <c r="N32" s="702"/>
      <c r="O32" s="699"/>
      <c r="P32" s="699"/>
      <c r="Q32" s="699"/>
      <c r="R32" s="699"/>
      <c r="S32" s="703"/>
      <c r="T32" s="703"/>
      <c r="U32" s="50"/>
      <c r="V32" s="58"/>
    </row>
    <row r="33" spans="4:22">
      <c r="M33" s="58"/>
      <c r="N33" s="50"/>
      <c r="O33" s="51"/>
      <c r="P33" s="51"/>
      <c r="Q33" s="51"/>
      <c r="R33" s="51"/>
      <c r="S33" s="51"/>
      <c r="T33" s="51"/>
      <c r="U33" s="50"/>
      <c r="V33" s="58"/>
    </row>
    <row r="34" spans="4:22" ht="15.75">
      <c r="M34" s="58"/>
      <c r="N34" s="50"/>
      <c r="O34" s="51"/>
      <c r="P34" s="704">
        <v>2011</v>
      </c>
      <c r="Q34" s="704">
        <v>2012</v>
      </c>
      <c r="R34" s="704">
        <v>2013</v>
      </c>
      <c r="S34" s="704">
        <v>2014</v>
      </c>
      <c r="T34" s="704">
        <v>2015</v>
      </c>
      <c r="U34" s="50"/>
      <c r="V34" s="58"/>
    </row>
    <row r="35" spans="4:22" ht="18">
      <c r="M35" s="58"/>
      <c r="N35" s="50"/>
      <c r="O35" s="705" t="s">
        <v>506</v>
      </c>
      <c r="P35" s="706">
        <v>110.6</v>
      </c>
      <c r="Q35" s="707">
        <v>113</v>
      </c>
      <c r="R35" s="708">
        <v>110.1</v>
      </c>
      <c r="S35" s="707">
        <v>99.45</v>
      </c>
      <c r="T35" s="707">
        <v>52.53</v>
      </c>
      <c r="U35" s="50"/>
      <c r="V35" s="58"/>
    </row>
    <row r="36" spans="4:22" ht="18">
      <c r="F36" s="709"/>
      <c r="G36" s="709"/>
      <c r="H36" s="709"/>
      <c r="I36" s="709"/>
      <c r="M36" s="51"/>
      <c r="N36" s="50"/>
      <c r="O36" s="705" t="s">
        <v>508</v>
      </c>
      <c r="P36" s="710">
        <v>110</v>
      </c>
      <c r="Q36" s="707">
        <v>112.3</v>
      </c>
      <c r="R36" s="708">
        <v>109.5</v>
      </c>
      <c r="S36" s="707">
        <v>108.48</v>
      </c>
      <c r="T36" s="707"/>
      <c r="U36" s="50"/>
    </row>
    <row r="37" spans="4:22" ht="18">
      <c r="D37" s="205"/>
      <c r="E37" s="205"/>
      <c r="F37" s="205"/>
      <c r="G37" s="205"/>
      <c r="H37" s="205"/>
      <c r="I37" s="205"/>
      <c r="M37" s="51"/>
      <c r="N37" s="50"/>
      <c r="O37" s="705" t="s">
        <v>510</v>
      </c>
      <c r="P37" s="706">
        <v>110.4</v>
      </c>
      <c r="Q37" s="707">
        <v>112.7</v>
      </c>
      <c r="R37" s="708">
        <v>109.9</v>
      </c>
      <c r="S37" s="707">
        <v>109.14</v>
      </c>
      <c r="T37" s="707"/>
      <c r="U37" s="50"/>
    </row>
    <row r="38" spans="4:22" ht="18">
      <c r="M38" s="51"/>
      <c r="N38" s="50"/>
      <c r="O38" s="705" t="s">
        <v>698</v>
      </c>
      <c r="P38" s="706"/>
      <c r="Q38" s="707"/>
      <c r="R38" s="708"/>
      <c r="S38" s="707">
        <v>96.39</v>
      </c>
      <c r="T38" s="707">
        <v>52.03</v>
      </c>
      <c r="U38" s="50"/>
    </row>
    <row r="39" spans="4:22" ht="18">
      <c r="N39" s="50"/>
      <c r="O39" s="705" t="s">
        <v>513</v>
      </c>
      <c r="P39" s="710">
        <v>107</v>
      </c>
      <c r="Q39" s="707">
        <v>110.5</v>
      </c>
      <c r="R39" s="708">
        <v>107</v>
      </c>
      <c r="S39" s="707">
        <v>96.83</v>
      </c>
      <c r="T39" s="707">
        <v>49.7</v>
      </c>
      <c r="U39" s="50"/>
    </row>
    <row r="40" spans="4:22" ht="20.25">
      <c r="N40" s="50"/>
      <c r="O40" s="711" t="s">
        <v>699</v>
      </c>
      <c r="P40" s="706">
        <v>106.2</v>
      </c>
      <c r="Q40" s="712">
        <v>109.06</v>
      </c>
      <c r="R40" s="712">
        <v>105.45</v>
      </c>
      <c r="S40" s="712">
        <v>96.5</v>
      </c>
      <c r="T40" s="707">
        <v>50.94</v>
      </c>
      <c r="U40" s="50"/>
    </row>
    <row r="41" spans="4:22" ht="18">
      <c r="N41" s="50"/>
      <c r="O41" s="705" t="s">
        <v>700</v>
      </c>
      <c r="P41" s="706">
        <f>(P35+P36+P37+P39+P40)/5</f>
        <v>108.84</v>
      </c>
      <c r="Q41" s="706">
        <f>(Q35+Q36+Q37+Q39+Q40)/5</f>
        <v>111.51199999999999</v>
      </c>
      <c r="R41" s="706">
        <f>(R35+R36+R37+R39+R40)/5</f>
        <v>108.39000000000001</v>
      </c>
      <c r="S41" s="706">
        <f>(S35+S36+S37+S38+S39+S40)/6</f>
        <v>101.13166666666666</v>
      </c>
      <c r="T41" s="707">
        <f>(T35+T38+T39+T40)/4</f>
        <v>51.3</v>
      </c>
      <c r="U41" s="50"/>
    </row>
    <row r="42" spans="4:22" ht="15.75">
      <c r="N42" s="50"/>
      <c r="O42" s="51"/>
      <c r="P42" s="61"/>
      <c r="Q42" s="61"/>
      <c r="R42" s="61"/>
      <c r="S42" s="61"/>
      <c r="T42" s="51"/>
      <c r="U42" s="50"/>
    </row>
    <row r="43" spans="4:22" ht="15.75">
      <c r="N43" s="50"/>
      <c r="O43" s="50"/>
      <c r="P43" s="155"/>
      <c r="Q43" s="155"/>
      <c r="R43" s="155"/>
      <c r="S43" s="155"/>
      <c r="T43" s="50"/>
      <c r="U43" s="50"/>
    </row>
    <row r="44" spans="4:22">
      <c r="N44" s="50"/>
      <c r="O44" s="50"/>
      <c r="P44" s="50"/>
      <c r="Q44" s="50"/>
      <c r="R44" s="50"/>
      <c r="S44" s="50"/>
      <c r="T44" s="50"/>
      <c r="U44" s="50"/>
    </row>
    <row r="45" spans="4:22">
      <c r="O45" s="38"/>
      <c r="P45" s="38"/>
      <c r="Q45" s="38"/>
      <c r="R45" s="38"/>
      <c r="S45" s="38"/>
      <c r="T45" s="38"/>
      <c r="U45" s="38"/>
    </row>
    <row r="47" spans="4:22" ht="20.25">
      <c r="R47" s="689"/>
    </row>
  </sheetData>
  <mergeCells count="6">
    <mergeCell ref="J22:L22"/>
    <mergeCell ref="D5:J5"/>
    <mergeCell ref="D6:J6"/>
    <mergeCell ref="D18:I19"/>
    <mergeCell ref="J18:J19"/>
    <mergeCell ref="D20:H20"/>
  </mergeCells>
  <pageMargins left="0.70866141732283505" right="0.70866141732283505" top="1.7322834645669301" bottom="0.74803149606299202" header="0.31496062992126" footer="0.31496062992126"/>
  <pageSetup paperSize="9"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colBreaks count="2" manualBreakCount="2">
    <brk id="10" max="1048575" man="1"/>
    <brk id="11" max="1048575" man="1"/>
  </colBreaks>
  <legacy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23"/>
  <sheetViews>
    <sheetView rightToLeft="1" view="pageLayout" zoomScaleNormal="100" workbookViewId="0">
      <selection sqref="A1:H24"/>
    </sheetView>
  </sheetViews>
  <sheetFormatPr defaultRowHeight="15"/>
  <cols>
    <col min="1" max="1" width="25.42578125" customWidth="1"/>
    <col min="2" max="2" width="9.85546875" customWidth="1"/>
    <col min="3" max="6" width="10.5703125" customWidth="1"/>
    <col min="7" max="7" width="18.42578125" customWidth="1"/>
    <col min="8" max="8" width="15.28515625" customWidth="1"/>
    <col min="9" max="9" width="19.28515625" customWidth="1"/>
    <col min="10" max="10" width="5.85546875" bestFit="1" customWidth="1"/>
    <col min="11" max="11" width="14.42578125" customWidth="1"/>
    <col min="12" max="12" width="8.42578125" customWidth="1"/>
    <col min="13" max="13" width="13.5703125" bestFit="1" customWidth="1"/>
    <col min="14" max="14" width="9.85546875" bestFit="1" customWidth="1"/>
    <col min="259" max="259" width="24.42578125" customWidth="1"/>
    <col min="260" max="260" width="16.85546875" customWidth="1"/>
    <col min="261" max="261" width="17.28515625" customWidth="1"/>
    <col min="262" max="262" width="15.85546875" customWidth="1"/>
    <col min="263" max="263" width="24.42578125" customWidth="1"/>
    <col min="515" max="515" width="24.42578125" customWidth="1"/>
    <col min="516" max="516" width="16.85546875" customWidth="1"/>
    <col min="517" max="517" width="17.28515625" customWidth="1"/>
    <col min="518" max="518" width="15.85546875" customWidth="1"/>
    <col min="519" max="519" width="24.42578125" customWidth="1"/>
    <col min="771" max="771" width="24.42578125" customWidth="1"/>
    <col min="772" max="772" width="16.85546875" customWidth="1"/>
    <col min="773" max="773" width="17.28515625" customWidth="1"/>
    <col min="774" max="774" width="15.85546875" customWidth="1"/>
    <col min="775" max="775" width="24.42578125" customWidth="1"/>
    <col min="1027" max="1027" width="24.42578125" customWidth="1"/>
    <col min="1028" max="1028" width="16.85546875" customWidth="1"/>
    <col min="1029" max="1029" width="17.28515625" customWidth="1"/>
    <col min="1030" max="1030" width="15.85546875" customWidth="1"/>
    <col min="1031" max="1031" width="24.42578125" customWidth="1"/>
    <col min="1283" max="1283" width="24.42578125" customWidth="1"/>
    <col min="1284" max="1284" width="16.85546875" customWidth="1"/>
    <col min="1285" max="1285" width="17.28515625" customWidth="1"/>
    <col min="1286" max="1286" width="15.85546875" customWidth="1"/>
    <col min="1287" max="1287" width="24.42578125" customWidth="1"/>
    <col min="1539" max="1539" width="24.42578125" customWidth="1"/>
    <col min="1540" max="1540" width="16.85546875" customWidth="1"/>
    <col min="1541" max="1541" width="17.28515625" customWidth="1"/>
    <col min="1542" max="1542" width="15.85546875" customWidth="1"/>
    <col min="1543" max="1543" width="24.42578125" customWidth="1"/>
    <col min="1795" max="1795" width="24.42578125" customWidth="1"/>
    <col min="1796" max="1796" width="16.85546875" customWidth="1"/>
    <col min="1797" max="1797" width="17.28515625" customWidth="1"/>
    <col min="1798" max="1798" width="15.85546875" customWidth="1"/>
    <col min="1799" max="1799" width="24.42578125" customWidth="1"/>
    <col min="2051" max="2051" width="24.42578125" customWidth="1"/>
    <col min="2052" max="2052" width="16.85546875" customWidth="1"/>
    <col min="2053" max="2053" width="17.28515625" customWidth="1"/>
    <col min="2054" max="2054" width="15.85546875" customWidth="1"/>
    <col min="2055" max="2055" width="24.42578125" customWidth="1"/>
    <col min="2307" max="2307" width="24.42578125" customWidth="1"/>
    <col min="2308" max="2308" width="16.85546875" customWidth="1"/>
    <col min="2309" max="2309" width="17.28515625" customWidth="1"/>
    <col min="2310" max="2310" width="15.85546875" customWidth="1"/>
    <col min="2311" max="2311" width="24.42578125" customWidth="1"/>
    <col min="2563" max="2563" width="24.42578125" customWidth="1"/>
    <col min="2564" max="2564" width="16.85546875" customWidth="1"/>
    <col min="2565" max="2565" width="17.28515625" customWidth="1"/>
    <col min="2566" max="2566" width="15.85546875" customWidth="1"/>
    <col min="2567" max="2567" width="24.42578125" customWidth="1"/>
    <col min="2819" max="2819" width="24.42578125" customWidth="1"/>
    <col min="2820" max="2820" width="16.85546875" customWidth="1"/>
    <col min="2821" max="2821" width="17.28515625" customWidth="1"/>
    <col min="2822" max="2822" width="15.85546875" customWidth="1"/>
    <col min="2823" max="2823" width="24.42578125" customWidth="1"/>
    <col min="3075" max="3075" width="24.42578125" customWidth="1"/>
    <col min="3076" max="3076" width="16.85546875" customWidth="1"/>
    <col min="3077" max="3077" width="17.28515625" customWidth="1"/>
    <col min="3078" max="3078" width="15.85546875" customWidth="1"/>
    <col min="3079" max="3079" width="24.42578125" customWidth="1"/>
    <col min="3331" max="3331" width="24.42578125" customWidth="1"/>
    <col min="3332" max="3332" width="16.85546875" customWidth="1"/>
    <col min="3333" max="3333" width="17.28515625" customWidth="1"/>
    <col min="3334" max="3334" width="15.85546875" customWidth="1"/>
    <col min="3335" max="3335" width="24.42578125" customWidth="1"/>
    <col min="3587" max="3587" width="24.42578125" customWidth="1"/>
    <col min="3588" max="3588" width="16.85546875" customWidth="1"/>
    <col min="3589" max="3589" width="17.28515625" customWidth="1"/>
    <col min="3590" max="3590" width="15.85546875" customWidth="1"/>
    <col min="3591" max="3591" width="24.42578125" customWidth="1"/>
    <col min="3843" max="3843" width="24.42578125" customWidth="1"/>
    <col min="3844" max="3844" width="16.85546875" customWidth="1"/>
    <col min="3845" max="3845" width="17.28515625" customWidth="1"/>
    <col min="3846" max="3846" width="15.85546875" customWidth="1"/>
    <col min="3847" max="3847" width="24.42578125" customWidth="1"/>
    <col min="4099" max="4099" width="24.42578125" customWidth="1"/>
    <col min="4100" max="4100" width="16.85546875" customWidth="1"/>
    <col min="4101" max="4101" width="17.28515625" customWidth="1"/>
    <col min="4102" max="4102" width="15.85546875" customWidth="1"/>
    <col min="4103" max="4103" width="24.42578125" customWidth="1"/>
    <col min="4355" max="4355" width="24.42578125" customWidth="1"/>
    <col min="4356" max="4356" width="16.85546875" customWidth="1"/>
    <col min="4357" max="4357" width="17.28515625" customWidth="1"/>
    <col min="4358" max="4358" width="15.85546875" customWidth="1"/>
    <col min="4359" max="4359" width="24.42578125" customWidth="1"/>
    <col min="4611" max="4611" width="24.42578125" customWidth="1"/>
    <col min="4612" max="4612" width="16.85546875" customWidth="1"/>
    <col min="4613" max="4613" width="17.28515625" customWidth="1"/>
    <col min="4614" max="4614" width="15.85546875" customWidth="1"/>
    <col min="4615" max="4615" width="24.42578125" customWidth="1"/>
    <col min="4867" max="4867" width="24.42578125" customWidth="1"/>
    <col min="4868" max="4868" width="16.85546875" customWidth="1"/>
    <col min="4869" max="4869" width="17.28515625" customWidth="1"/>
    <col min="4870" max="4870" width="15.85546875" customWidth="1"/>
    <col min="4871" max="4871" width="24.42578125" customWidth="1"/>
    <col min="5123" max="5123" width="24.42578125" customWidth="1"/>
    <col min="5124" max="5124" width="16.85546875" customWidth="1"/>
    <col min="5125" max="5125" width="17.28515625" customWidth="1"/>
    <col min="5126" max="5126" width="15.85546875" customWidth="1"/>
    <col min="5127" max="5127" width="24.42578125" customWidth="1"/>
    <col min="5379" max="5379" width="24.42578125" customWidth="1"/>
    <col min="5380" max="5380" width="16.85546875" customWidth="1"/>
    <col min="5381" max="5381" width="17.28515625" customWidth="1"/>
    <col min="5382" max="5382" width="15.85546875" customWidth="1"/>
    <col min="5383" max="5383" width="24.42578125" customWidth="1"/>
    <col min="5635" max="5635" width="24.42578125" customWidth="1"/>
    <col min="5636" max="5636" width="16.85546875" customWidth="1"/>
    <col min="5637" max="5637" width="17.28515625" customWidth="1"/>
    <col min="5638" max="5638" width="15.85546875" customWidth="1"/>
    <col min="5639" max="5639" width="24.42578125" customWidth="1"/>
    <col min="5891" max="5891" width="24.42578125" customWidth="1"/>
    <col min="5892" max="5892" width="16.85546875" customWidth="1"/>
    <col min="5893" max="5893" width="17.28515625" customWidth="1"/>
    <col min="5894" max="5894" width="15.85546875" customWidth="1"/>
    <col min="5895" max="5895" width="24.42578125" customWidth="1"/>
    <col min="6147" max="6147" width="24.42578125" customWidth="1"/>
    <col min="6148" max="6148" width="16.85546875" customWidth="1"/>
    <col min="6149" max="6149" width="17.28515625" customWidth="1"/>
    <col min="6150" max="6150" width="15.85546875" customWidth="1"/>
    <col min="6151" max="6151" width="24.42578125" customWidth="1"/>
    <col min="6403" max="6403" width="24.42578125" customWidth="1"/>
    <col min="6404" max="6404" width="16.85546875" customWidth="1"/>
    <col min="6405" max="6405" width="17.28515625" customWidth="1"/>
    <col min="6406" max="6406" width="15.85546875" customWidth="1"/>
    <col min="6407" max="6407" width="24.42578125" customWidth="1"/>
    <col min="6659" max="6659" width="24.42578125" customWidth="1"/>
    <col min="6660" max="6660" width="16.85546875" customWidth="1"/>
    <col min="6661" max="6661" width="17.28515625" customWidth="1"/>
    <col min="6662" max="6662" width="15.85546875" customWidth="1"/>
    <col min="6663" max="6663" width="24.42578125" customWidth="1"/>
    <col min="6915" max="6915" width="24.42578125" customWidth="1"/>
    <col min="6916" max="6916" width="16.85546875" customWidth="1"/>
    <col min="6917" max="6917" width="17.28515625" customWidth="1"/>
    <col min="6918" max="6918" width="15.85546875" customWidth="1"/>
    <col min="6919" max="6919" width="24.42578125" customWidth="1"/>
    <col min="7171" max="7171" width="24.42578125" customWidth="1"/>
    <col min="7172" max="7172" width="16.85546875" customWidth="1"/>
    <col min="7173" max="7173" width="17.28515625" customWidth="1"/>
    <col min="7174" max="7174" width="15.85546875" customWidth="1"/>
    <col min="7175" max="7175" width="24.42578125" customWidth="1"/>
    <col min="7427" max="7427" width="24.42578125" customWidth="1"/>
    <col min="7428" max="7428" width="16.85546875" customWidth="1"/>
    <col min="7429" max="7429" width="17.28515625" customWidth="1"/>
    <col min="7430" max="7430" width="15.85546875" customWidth="1"/>
    <col min="7431" max="7431" width="24.42578125" customWidth="1"/>
    <col min="7683" max="7683" width="24.42578125" customWidth="1"/>
    <col min="7684" max="7684" width="16.85546875" customWidth="1"/>
    <col min="7685" max="7685" width="17.28515625" customWidth="1"/>
    <col min="7686" max="7686" width="15.85546875" customWidth="1"/>
    <col min="7687" max="7687" width="24.42578125" customWidth="1"/>
    <col min="7939" max="7939" width="24.42578125" customWidth="1"/>
    <col min="7940" max="7940" width="16.85546875" customWidth="1"/>
    <col min="7941" max="7941" width="17.28515625" customWidth="1"/>
    <col min="7942" max="7942" width="15.85546875" customWidth="1"/>
    <col min="7943" max="7943" width="24.42578125" customWidth="1"/>
    <col min="8195" max="8195" width="24.42578125" customWidth="1"/>
    <col min="8196" max="8196" width="16.85546875" customWidth="1"/>
    <col min="8197" max="8197" width="17.28515625" customWidth="1"/>
    <col min="8198" max="8198" width="15.85546875" customWidth="1"/>
    <col min="8199" max="8199" width="24.42578125" customWidth="1"/>
    <col min="8451" max="8451" width="24.42578125" customWidth="1"/>
    <col min="8452" max="8452" width="16.85546875" customWidth="1"/>
    <col min="8453" max="8453" width="17.28515625" customWidth="1"/>
    <col min="8454" max="8454" width="15.85546875" customWidth="1"/>
    <col min="8455" max="8455" width="24.42578125" customWidth="1"/>
    <col min="8707" max="8707" width="24.42578125" customWidth="1"/>
    <col min="8708" max="8708" width="16.85546875" customWidth="1"/>
    <col min="8709" max="8709" width="17.28515625" customWidth="1"/>
    <col min="8710" max="8710" width="15.85546875" customWidth="1"/>
    <col min="8711" max="8711" width="24.42578125" customWidth="1"/>
    <col min="8963" max="8963" width="24.42578125" customWidth="1"/>
    <col min="8964" max="8964" width="16.85546875" customWidth="1"/>
    <col min="8965" max="8965" width="17.28515625" customWidth="1"/>
    <col min="8966" max="8966" width="15.85546875" customWidth="1"/>
    <col min="8967" max="8967" width="24.42578125" customWidth="1"/>
    <col min="9219" max="9219" width="24.42578125" customWidth="1"/>
    <col min="9220" max="9220" width="16.85546875" customWidth="1"/>
    <col min="9221" max="9221" width="17.28515625" customWidth="1"/>
    <col min="9222" max="9222" width="15.85546875" customWidth="1"/>
    <col min="9223" max="9223" width="24.42578125" customWidth="1"/>
    <col min="9475" max="9475" width="24.42578125" customWidth="1"/>
    <col min="9476" max="9476" width="16.85546875" customWidth="1"/>
    <col min="9477" max="9477" width="17.28515625" customWidth="1"/>
    <col min="9478" max="9478" width="15.85546875" customWidth="1"/>
    <col min="9479" max="9479" width="24.42578125" customWidth="1"/>
    <col min="9731" max="9731" width="24.42578125" customWidth="1"/>
    <col min="9732" max="9732" width="16.85546875" customWidth="1"/>
    <col min="9733" max="9733" width="17.28515625" customWidth="1"/>
    <col min="9734" max="9734" width="15.85546875" customWidth="1"/>
    <col min="9735" max="9735" width="24.42578125" customWidth="1"/>
    <col min="9987" max="9987" width="24.42578125" customWidth="1"/>
    <col min="9988" max="9988" width="16.85546875" customWidth="1"/>
    <col min="9989" max="9989" width="17.28515625" customWidth="1"/>
    <col min="9990" max="9990" width="15.85546875" customWidth="1"/>
    <col min="9991" max="9991" width="24.42578125" customWidth="1"/>
    <col min="10243" max="10243" width="24.42578125" customWidth="1"/>
    <col min="10244" max="10244" width="16.85546875" customWidth="1"/>
    <col min="10245" max="10245" width="17.28515625" customWidth="1"/>
    <col min="10246" max="10246" width="15.85546875" customWidth="1"/>
    <col min="10247" max="10247" width="24.42578125" customWidth="1"/>
    <col min="10499" max="10499" width="24.42578125" customWidth="1"/>
    <col min="10500" max="10500" width="16.85546875" customWidth="1"/>
    <col min="10501" max="10501" width="17.28515625" customWidth="1"/>
    <col min="10502" max="10502" width="15.85546875" customWidth="1"/>
    <col min="10503" max="10503" width="24.42578125" customWidth="1"/>
    <col min="10755" max="10755" width="24.42578125" customWidth="1"/>
    <col min="10756" max="10756" width="16.85546875" customWidth="1"/>
    <col min="10757" max="10757" width="17.28515625" customWidth="1"/>
    <col min="10758" max="10758" width="15.85546875" customWidth="1"/>
    <col min="10759" max="10759" width="24.42578125" customWidth="1"/>
    <col min="11011" max="11011" width="24.42578125" customWidth="1"/>
    <col min="11012" max="11012" width="16.85546875" customWidth="1"/>
    <col min="11013" max="11013" width="17.28515625" customWidth="1"/>
    <col min="11014" max="11014" width="15.85546875" customWidth="1"/>
    <col min="11015" max="11015" width="24.42578125" customWidth="1"/>
    <col min="11267" max="11267" width="24.42578125" customWidth="1"/>
    <col min="11268" max="11268" width="16.85546875" customWidth="1"/>
    <col min="11269" max="11269" width="17.28515625" customWidth="1"/>
    <col min="11270" max="11270" width="15.85546875" customWidth="1"/>
    <col min="11271" max="11271" width="24.42578125" customWidth="1"/>
    <col min="11523" max="11523" width="24.42578125" customWidth="1"/>
    <col min="11524" max="11524" width="16.85546875" customWidth="1"/>
    <col min="11525" max="11525" width="17.28515625" customWidth="1"/>
    <col min="11526" max="11526" width="15.85546875" customWidth="1"/>
    <col min="11527" max="11527" width="24.42578125" customWidth="1"/>
    <col min="11779" max="11779" width="24.42578125" customWidth="1"/>
    <col min="11780" max="11780" width="16.85546875" customWidth="1"/>
    <col min="11781" max="11781" width="17.28515625" customWidth="1"/>
    <col min="11782" max="11782" width="15.85546875" customWidth="1"/>
    <col min="11783" max="11783" width="24.42578125" customWidth="1"/>
    <col min="12035" max="12035" width="24.42578125" customWidth="1"/>
    <col min="12036" max="12036" width="16.85546875" customWidth="1"/>
    <col min="12037" max="12037" width="17.28515625" customWidth="1"/>
    <col min="12038" max="12038" width="15.85546875" customWidth="1"/>
    <col min="12039" max="12039" width="24.42578125" customWidth="1"/>
    <col min="12291" max="12291" width="24.42578125" customWidth="1"/>
    <col min="12292" max="12292" width="16.85546875" customWidth="1"/>
    <col min="12293" max="12293" width="17.28515625" customWidth="1"/>
    <col min="12294" max="12294" width="15.85546875" customWidth="1"/>
    <col min="12295" max="12295" width="24.42578125" customWidth="1"/>
    <col min="12547" max="12547" width="24.42578125" customWidth="1"/>
    <col min="12548" max="12548" width="16.85546875" customWidth="1"/>
    <col min="12549" max="12549" width="17.28515625" customWidth="1"/>
    <col min="12550" max="12550" width="15.85546875" customWidth="1"/>
    <col min="12551" max="12551" width="24.42578125" customWidth="1"/>
    <col min="12803" max="12803" width="24.42578125" customWidth="1"/>
    <col min="12804" max="12804" width="16.85546875" customWidth="1"/>
    <col min="12805" max="12805" width="17.28515625" customWidth="1"/>
    <col min="12806" max="12806" width="15.85546875" customWidth="1"/>
    <col min="12807" max="12807" width="24.42578125" customWidth="1"/>
    <col min="13059" max="13059" width="24.42578125" customWidth="1"/>
    <col min="13060" max="13060" width="16.85546875" customWidth="1"/>
    <col min="13061" max="13061" width="17.28515625" customWidth="1"/>
    <col min="13062" max="13062" width="15.85546875" customWidth="1"/>
    <col min="13063" max="13063" width="24.42578125" customWidth="1"/>
    <col min="13315" max="13315" width="24.42578125" customWidth="1"/>
    <col min="13316" max="13316" width="16.85546875" customWidth="1"/>
    <col min="13317" max="13317" width="17.28515625" customWidth="1"/>
    <col min="13318" max="13318" width="15.85546875" customWidth="1"/>
    <col min="13319" max="13319" width="24.42578125" customWidth="1"/>
    <col min="13571" max="13571" width="24.42578125" customWidth="1"/>
    <col min="13572" max="13572" width="16.85546875" customWidth="1"/>
    <col min="13573" max="13573" width="17.28515625" customWidth="1"/>
    <col min="13574" max="13574" width="15.85546875" customWidth="1"/>
    <col min="13575" max="13575" width="24.42578125" customWidth="1"/>
    <col min="13827" max="13827" width="24.42578125" customWidth="1"/>
    <col min="13828" max="13828" width="16.85546875" customWidth="1"/>
    <col min="13829" max="13829" width="17.28515625" customWidth="1"/>
    <col min="13830" max="13830" width="15.85546875" customWidth="1"/>
    <col min="13831" max="13831" width="24.42578125" customWidth="1"/>
    <col min="14083" max="14083" width="24.42578125" customWidth="1"/>
    <col min="14084" max="14084" width="16.85546875" customWidth="1"/>
    <col min="14085" max="14085" width="17.28515625" customWidth="1"/>
    <col min="14086" max="14086" width="15.85546875" customWidth="1"/>
    <col min="14087" max="14087" width="24.42578125" customWidth="1"/>
    <col min="14339" max="14339" width="24.42578125" customWidth="1"/>
    <col min="14340" max="14340" width="16.85546875" customWidth="1"/>
    <col min="14341" max="14341" width="17.28515625" customWidth="1"/>
    <col min="14342" max="14342" width="15.85546875" customWidth="1"/>
    <col min="14343" max="14343" width="24.42578125" customWidth="1"/>
    <col min="14595" max="14595" width="24.42578125" customWidth="1"/>
    <col min="14596" max="14596" width="16.85546875" customWidth="1"/>
    <col min="14597" max="14597" width="17.28515625" customWidth="1"/>
    <col min="14598" max="14598" width="15.85546875" customWidth="1"/>
    <col min="14599" max="14599" width="24.42578125" customWidth="1"/>
    <col min="14851" max="14851" width="24.42578125" customWidth="1"/>
    <col min="14852" max="14852" width="16.85546875" customWidth="1"/>
    <col min="14853" max="14853" width="17.28515625" customWidth="1"/>
    <col min="14854" max="14854" width="15.85546875" customWidth="1"/>
    <col min="14855" max="14855" width="24.42578125" customWidth="1"/>
    <col min="15107" max="15107" width="24.42578125" customWidth="1"/>
    <col min="15108" max="15108" width="16.85546875" customWidth="1"/>
    <col min="15109" max="15109" width="17.28515625" customWidth="1"/>
    <col min="15110" max="15110" width="15.85546875" customWidth="1"/>
    <col min="15111" max="15111" width="24.42578125" customWidth="1"/>
    <col min="15363" max="15363" width="24.42578125" customWidth="1"/>
    <col min="15364" max="15364" width="16.85546875" customWidth="1"/>
    <col min="15365" max="15365" width="17.28515625" customWidth="1"/>
    <col min="15366" max="15366" width="15.85546875" customWidth="1"/>
    <col min="15367" max="15367" width="24.42578125" customWidth="1"/>
    <col min="15619" max="15619" width="24.42578125" customWidth="1"/>
    <col min="15620" max="15620" width="16.85546875" customWidth="1"/>
    <col min="15621" max="15621" width="17.28515625" customWidth="1"/>
    <col min="15622" max="15622" width="15.85546875" customWidth="1"/>
    <col min="15623" max="15623" width="24.42578125" customWidth="1"/>
    <col min="15875" max="15875" width="24.42578125" customWidth="1"/>
    <col min="15876" max="15876" width="16.85546875" customWidth="1"/>
    <col min="15877" max="15877" width="17.28515625" customWidth="1"/>
    <col min="15878" max="15878" width="15.85546875" customWidth="1"/>
    <col min="15879" max="15879" width="24.42578125" customWidth="1"/>
    <col min="16131" max="16131" width="24.42578125" customWidth="1"/>
    <col min="16132" max="16132" width="16.85546875" customWidth="1"/>
    <col min="16133" max="16133" width="17.28515625" customWidth="1"/>
    <col min="16134" max="16134" width="15.85546875" customWidth="1"/>
    <col min="16135" max="16135" width="24.42578125" customWidth="1"/>
  </cols>
  <sheetData>
    <row r="1" spans="1:15" ht="15.75">
      <c r="A1" s="20"/>
      <c r="B1" s="20"/>
      <c r="C1" s="20"/>
      <c r="D1" s="20"/>
      <c r="E1" s="20"/>
      <c r="F1" s="21"/>
      <c r="G1" s="20"/>
    </row>
    <row r="2" spans="1:15" ht="18">
      <c r="I2" s="42"/>
      <c r="J2" s="51"/>
      <c r="K2" s="51"/>
      <c r="L2" s="51"/>
      <c r="M2" s="51"/>
      <c r="N2" s="579"/>
      <c r="O2" s="51"/>
    </row>
    <row r="3" spans="1:15" ht="18">
      <c r="J3" s="51"/>
      <c r="K3" s="51"/>
      <c r="L3" s="51"/>
      <c r="M3" s="51"/>
      <c r="N3" s="579"/>
      <c r="O3" s="51"/>
    </row>
    <row r="6" spans="1:15">
      <c r="H6" s="51"/>
      <c r="I6" s="51"/>
      <c r="J6" s="51"/>
      <c r="K6" s="51"/>
      <c r="L6" s="51"/>
      <c r="M6" s="51"/>
    </row>
    <row r="7" spans="1:15">
      <c r="H7" s="51"/>
      <c r="I7" s="51"/>
      <c r="J7" s="55">
        <v>2014</v>
      </c>
      <c r="K7" s="55">
        <v>2015</v>
      </c>
      <c r="L7" s="55">
        <v>2016</v>
      </c>
      <c r="M7" s="55">
        <v>2017</v>
      </c>
      <c r="N7" s="51">
        <v>2018</v>
      </c>
      <c r="O7" s="55">
        <v>2019</v>
      </c>
    </row>
    <row r="8" spans="1:15" ht="18">
      <c r="H8" s="51"/>
      <c r="I8" s="153" t="s">
        <v>136</v>
      </c>
      <c r="J8" s="745">
        <v>16.61</v>
      </c>
      <c r="K8" s="746">
        <v>9.1723466407010701</v>
      </c>
      <c r="L8" s="55">
        <v>7.61</v>
      </c>
      <c r="M8" s="747">
        <f>I15/51.35</f>
        <v>7.789678675754625</v>
      </c>
      <c r="N8" s="51">
        <v>10.46</v>
      </c>
    </row>
    <row r="9" spans="1:15" ht="18">
      <c r="H9" s="51"/>
      <c r="I9" s="153" t="s">
        <v>137</v>
      </c>
      <c r="J9" s="745">
        <v>16.579999999999998</v>
      </c>
      <c r="K9" s="746">
        <v>8.6250527203711513</v>
      </c>
      <c r="L9" s="55">
        <v>6.79</v>
      </c>
      <c r="M9" s="747">
        <f>I16/47.42</f>
        <v>9.6372838464782795</v>
      </c>
      <c r="N9" s="51">
        <v>11.68</v>
      </c>
    </row>
    <row r="10" spans="1:15" ht="18">
      <c r="H10" s="51"/>
      <c r="I10" s="153" t="s">
        <v>138</v>
      </c>
      <c r="J10" s="745">
        <v>17.25</v>
      </c>
      <c r="K10" s="746">
        <v>9.3307593307593315</v>
      </c>
      <c r="L10" s="55">
        <v>7.64</v>
      </c>
      <c r="M10" s="747">
        <f>I17/46.62</f>
        <v>10.531960531960532</v>
      </c>
      <c r="N10" s="749">
        <v>11.294</v>
      </c>
    </row>
    <row r="11" spans="1:15" ht="18">
      <c r="H11" s="51"/>
      <c r="I11" s="153" t="s">
        <v>139</v>
      </c>
      <c r="J11" s="745">
        <v>18.010000000000002</v>
      </c>
      <c r="K11" s="746">
        <v>9.9449851883199329</v>
      </c>
      <c r="L11" s="55">
        <v>8.36</v>
      </c>
      <c r="M11" s="747">
        <f>I18/47.26</f>
        <v>10.431654676258994</v>
      </c>
      <c r="N11" s="51">
        <v>13.08</v>
      </c>
    </row>
    <row r="12" spans="1:15">
      <c r="H12" s="51"/>
      <c r="I12" s="51"/>
      <c r="J12" s="51"/>
      <c r="K12" s="51"/>
      <c r="L12" s="51"/>
      <c r="M12" s="51"/>
      <c r="N12" s="51"/>
    </row>
    <row r="13" spans="1:15">
      <c r="H13" s="51"/>
      <c r="I13" s="51"/>
      <c r="J13" s="51"/>
      <c r="K13" s="51"/>
      <c r="L13" s="51"/>
      <c r="M13" s="51"/>
      <c r="N13" s="51"/>
    </row>
    <row r="14" spans="1:15">
      <c r="H14" s="55">
        <v>2018</v>
      </c>
      <c r="I14" s="55">
        <v>2017</v>
      </c>
      <c r="J14" s="51">
        <v>2016</v>
      </c>
      <c r="K14" s="51">
        <v>2015</v>
      </c>
      <c r="L14" s="51">
        <v>2014</v>
      </c>
      <c r="M14" s="51" t="s">
        <v>270</v>
      </c>
    </row>
    <row r="15" spans="1:15">
      <c r="H15" s="748">
        <f>N8*51.35</f>
        <v>537.12100000000009</v>
      </c>
      <c r="I15" s="55">
        <v>400</v>
      </c>
      <c r="J15" s="51">
        <v>391</v>
      </c>
      <c r="K15" s="51">
        <v>471</v>
      </c>
      <c r="L15" s="51">
        <v>853</v>
      </c>
      <c r="M15" s="51" t="s">
        <v>268</v>
      </c>
    </row>
    <row r="16" spans="1:15">
      <c r="H16" s="748">
        <f>N9*47.42</f>
        <v>553.86559999999997</v>
      </c>
      <c r="I16" s="55">
        <v>457</v>
      </c>
      <c r="J16" s="51">
        <v>322</v>
      </c>
      <c r="K16" s="51">
        <v>409</v>
      </c>
      <c r="L16" s="51">
        <v>786</v>
      </c>
      <c r="M16" s="51" t="s">
        <v>241</v>
      </c>
    </row>
    <row r="17" spans="7:13">
      <c r="H17" s="748">
        <f>N10*46.62</f>
        <v>526.52628000000004</v>
      </c>
      <c r="I17" s="55">
        <v>491</v>
      </c>
      <c r="J17" s="51">
        <v>356</v>
      </c>
      <c r="K17" s="51">
        <v>435</v>
      </c>
      <c r="L17" s="51">
        <v>804</v>
      </c>
      <c r="M17" s="51" t="s">
        <v>140</v>
      </c>
    </row>
    <row r="18" spans="7:13">
      <c r="H18" s="748">
        <f>N11*47.26</f>
        <v>618.16079999999999</v>
      </c>
      <c r="I18" s="55">
        <v>493</v>
      </c>
      <c r="J18" s="51">
        <v>395</v>
      </c>
      <c r="K18" s="51">
        <v>470</v>
      </c>
      <c r="L18" s="51">
        <v>851</v>
      </c>
      <c r="M18" s="51" t="s">
        <v>269</v>
      </c>
    </row>
    <row r="20" spans="7:13">
      <c r="G20" s="618" t="s">
        <v>701</v>
      </c>
    </row>
    <row r="21" spans="7:13">
      <c r="G21" s="618" t="s">
        <v>702</v>
      </c>
    </row>
    <row r="22" spans="7:13">
      <c r="G22" s="618" t="s">
        <v>703</v>
      </c>
    </row>
    <row r="23" spans="7:13">
      <c r="G23" s="618" t="s">
        <v>704</v>
      </c>
    </row>
  </sheetData>
  <printOptions horizontalCentered="1"/>
  <pageMargins left="0.70866141732283505" right="0.70866141732283505" top="1.7322834645669301" bottom="0.74803149606299202" header="0.31496062992126" footer="0.31496062992126"/>
  <pageSetup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colBreaks count="1" manualBreakCount="1">
    <brk id="7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3:AA92"/>
  <sheetViews>
    <sheetView rightToLeft="1" view="pageLayout" zoomScaleNormal="100" workbookViewId="0">
      <selection activeCell="A4" sqref="A4:J36"/>
    </sheetView>
  </sheetViews>
  <sheetFormatPr defaultRowHeight="15"/>
  <cols>
    <col min="1" max="1" width="20.140625" customWidth="1"/>
    <col min="2" max="2" width="4.7109375" customWidth="1"/>
    <col min="3" max="4" width="10.5703125" bestFit="1" customWidth="1"/>
    <col min="5" max="5" width="7.5703125" customWidth="1"/>
    <col min="6" max="6" width="9" customWidth="1"/>
    <col min="7" max="7" width="9.5703125" customWidth="1"/>
    <col min="8" max="8" width="8.5703125" customWidth="1"/>
    <col min="9" max="9" width="13.5703125" hidden="1" customWidth="1"/>
    <col min="10" max="10" width="25.140625" customWidth="1"/>
    <col min="13" max="13" width="24.85546875" bestFit="1" customWidth="1"/>
    <col min="15" max="15" width="23.7109375" customWidth="1"/>
    <col min="263" max="263" width="30.85546875" customWidth="1"/>
    <col min="264" max="264" width="19.85546875" customWidth="1"/>
    <col min="265" max="265" width="19.140625" customWidth="1"/>
    <col min="266" max="266" width="26.7109375" customWidth="1"/>
    <col min="271" max="271" width="23.7109375" customWidth="1"/>
    <col min="519" max="519" width="30.85546875" customWidth="1"/>
    <col min="520" max="520" width="19.85546875" customWidth="1"/>
    <col min="521" max="521" width="19.140625" customWidth="1"/>
    <col min="522" max="522" width="26.7109375" customWidth="1"/>
    <col min="527" max="527" width="23.7109375" customWidth="1"/>
    <col min="775" max="775" width="30.85546875" customWidth="1"/>
    <col min="776" max="776" width="19.85546875" customWidth="1"/>
    <col min="777" max="777" width="19.140625" customWidth="1"/>
    <col min="778" max="778" width="26.7109375" customWidth="1"/>
    <col min="783" max="783" width="23.7109375" customWidth="1"/>
    <col min="1031" max="1031" width="30.85546875" customWidth="1"/>
    <col min="1032" max="1032" width="19.85546875" customWidth="1"/>
    <col min="1033" max="1033" width="19.140625" customWidth="1"/>
    <col min="1034" max="1034" width="26.7109375" customWidth="1"/>
    <col min="1039" max="1039" width="23.7109375" customWidth="1"/>
    <col min="1287" max="1287" width="30.85546875" customWidth="1"/>
    <col min="1288" max="1288" width="19.85546875" customWidth="1"/>
    <col min="1289" max="1289" width="19.140625" customWidth="1"/>
    <col min="1290" max="1290" width="26.7109375" customWidth="1"/>
    <col min="1295" max="1295" width="23.7109375" customWidth="1"/>
    <col min="1543" max="1543" width="30.85546875" customWidth="1"/>
    <col min="1544" max="1544" width="19.85546875" customWidth="1"/>
    <col min="1545" max="1545" width="19.140625" customWidth="1"/>
    <col min="1546" max="1546" width="26.7109375" customWidth="1"/>
    <col min="1551" max="1551" width="23.7109375" customWidth="1"/>
    <col min="1799" max="1799" width="30.85546875" customWidth="1"/>
    <col min="1800" max="1800" width="19.85546875" customWidth="1"/>
    <col min="1801" max="1801" width="19.140625" customWidth="1"/>
    <col min="1802" max="1802" width="26.7109375" customWidth="1"/>
    <col min="1807" max="1807" width="23.7109375" customWidth="1"/>
    <col min="2055" max="2055" width="30.85546875" customWidth="1"/>
    <col min="2056" max="2056" width="19.85546875" customWidth="1"/>
    <col min="2057" max="2057" width="19.140625" customWidth="1"/>
    <col min="2058" max="2058" width="26.7109375" customWidth="1"/>
    <col min="2063" max="2063" width="23.7109375" customWidth="1"/>
    <col min="2311" max="2311" width="30.85546875" customWidth="1"/>
    <col min="2312" max="2312" width="19.85546875" customWidth="1"/>
    <col min="2313" max="2313" width="19.140625" customWidth="1"/>
    <col min="2314" max="2314" width="26.7109375" customWidth="1"/>
    <col min="2319" max="2319" width="23.7109375" customWidth="1"/>
    <col min="2567" max="2567" width="30.85546875" customWidth="1"/>
    <col min="2568" max="2568" width="19.85546875" customWidth="1"/>
    <col min="2569" max="2569" width="19.140625" customWidth="1"/>
    <col min="2570" max="2570" width="26.7109375" customWidth="1"/>
    <col min="2575" max="2575" width="23.7109375" customWidth="1"/>
    <col min="2823" max="2823" width="30.85546875" customWidth="1"/>
    <col min="2824" max="2824" width="19.85546875" customWidth="1"/>
    <col min="2825" max="2825" width="19.140625" customWidth="1"/>
    <col min="2826" max="2826" width="26.7109375" customWidth="1"/>
    <col min="2831" max="2831" width="23.7109375" customWidth="1"/>
    <col min="3079" max="3079" width="30.85546875" customWidth="1"/>
    <col min="3080" max="3080" width="19.85546875" customWidth="1"/>
    <col min="3081" max="3081" width="19.140625" customWidth="1"/>
    <col min="3082" max="3082" width="26.7109375" customWidth="1"/>
    <col min="3087" max="3087" width="23.7109375" customWidth="1"/>
    <col min="3335" max="3335" width="30.85546875" customWidth="1"/>
    <col min="3336" max="3336" width="19.85546875" customWidth="1"/>
    <col min="3337" max="3337" width="19.140625" customWidth="1"/>
    <col min="3338" max="3338" width="26.7109375" customWidth="1"/>
    <col min="3343" max="3343" width="23.7109375" customWidth="1"/>
    <col min="3591" max="3591" width="30.85546875" customWidth="1"/>
    <col min="3592" max="3592" width="19.85546875" customWidth="1"/>
    <col min="3593" max="3593" width="19.140625" customWidth="1"/>
    <col min="3594" max="3594" width="26.7109375" customWidth="1"/>
    <col min="3599" max="3599" width="23.7109375" customWidth="1"/>
    <col min="3847" max="3847" width="30.85546875" customWidth="1"/>
    <col min="3848" max="3848" width="19.85546875" customWidth="1"/>
    <col min="3849" max="3849" width="19.140625" customWidth="1"/>
    <col min="3850" max="3850" width="26.7109375" customWidth="1"/>
    <col min="3855" max="3855" width="23.7109375" customWidth="1"/>
    <col min="4103" max="4103" width="30.85546875" customWidth="1"/>
    <col min="4104" max="4104" width="19.85546875" customWidth="1"/>
    <col min="4105" max="4105" width="19.140625" customWidth="1"/>
    <col min="4106" max="4106" width="26.7109375" customWidth="1"/>
    <col min="4111" max="4111" width="23.7109375" customWidth="1"/>
    <col min="4359" max="4359" width="30.85546875" customWidth="1"/>
    <col min="4360" max="4360" width="19.85546875" customWidth="1"/>
    <col min="4361" max="4361" width="19.140625" customWidth="1"/>
    <col min="4362" max="4362" width="26.7109375" customWidth="1"/>
    <col min="4367" max="4367" width="23.7109375" customWidth="1"/>
    <col min="4615" max="4615" width="30.85546875" customWidth="1"/>
    <col min="4616" max="4616" width="19.85546875" customWidth="1"/>
    <col min="4617" max="4617" width="19.140625" customWidth="1"/>
    <col min="4618" max="4618" width="26.7109375" customWidth="1"/>
    <col min="4623" max="4623" width="23.7109375" customWidth="1"/>
    <col min="4871" max="4871" width="30.85546875" customWidth="1"/>
    <col min="4872" max="4872" width="19.85546875" customWidth="1"/>
    <col min="4873" max="4873" width="19.140625" customWidth="1"/>
    <col min="4874" max="4874" width="26.7109375" customWidth="1"/>
    <col min="4879" max="4879" width="23.7109375" customWidth="1"/>
    <col min="5127" max="5127" width="30.85546875" customWidth="1"/>
    <col min="5128" max="5128" width="19.85546875" customWidth="1"/>
    <col min="5129" max="5129" width="19.140625" customWidth="1"/>
    <col min="5130" max="5130" width="26.7109375" customWidth="1"/>
    <col min="5135" max="5135" width="23.7109375" customWidth="1"/>
    <col min="5383" max="5383" width="30.85546875" customWidth="1"/>
    <col min="5384" max="5384" width="19.85546875" customWidth="1"/>
    <col min="5385" max="5385" width="19.140625" customWidth="1"/>
    <col min="5386" max="5386" width="26.7109375" customWidth="1"/>
    <col min="5391" max="5391" width="23.7109375" customWidth="1"/>
    <col min="5639" max="5639" width="30.85546875" customWidth="1"/>
    <col min="5640" max="5640" width="19.85546875" customWidth="1"/>
    <col min="5641" max="5641" width="19.140625" customWidth="1"/>
    <col min="5642" max="5642" width="26.7109375" customWidth="1"/>
    <col min="5647" max="5647" width="23.7109375" customWidth="1"/>
    <col min="5895" max="5895" width="30.85546875" customWidth="1"/>
    <col min="5896" max="5896" width="19.85546875" customWidth="1"/>
    <col min="5897" max="5897" width="19.140625" customWidth="1"/>
    <col min="5898" max="5898" width="26.7109375" customWidth="1"/>
    <col min="5903" max="5903" width="23.7109375" customWidth="1"/>
    <col min="6151" max="6151" width="30.85546875" customWidth="1"/>
    <col min="6152" max="6152" width="19.85546875" customWidth="1"/>
    <col min="6153" max="6153" width="19.140625" customWidth="1"/>
    <col min="6154" max="6154" width="26.7109375" customWidth="1"/>
    <col min="6159" max="6159" width="23.7109375" customWidth="1"/>
    <col min="6407" max="6407" width="30.85546875" customWidth="1"/>
    <col min="6408" max="6408" width="19.85546875" customWidth="1"/>
    <col min="6409" max="6409" width="19.140625" customWidth="1"/>
    <col min="6410" max="6410" width="26.7109375" customWidth="1"/>
    <col min="6415" max="6415" width="23.7109375" customWidth="1"/>
    <col min="6663" max="6663" width="30.85546875" customWidth="1"/>
    <col min="6664" max="6664" width="19.85546875" customWidth="1"/>
    <col min="6665" max="6665" width="19.140625" customWidth="1"/>
    <col min="6666" max="6666" width="26.7109375" customWidth="1"/>
    <col min="6671" max="6671" width="23.7109375" customWidth="1"/>
    <col min="6919" max="6919" width="30.85546875" customWidth="1"/>
    <col min="6920" max="6920" width="19.85546875" customWidth="1"/>
    <col min="6921" max="6921" width="19.140625" customWidth="1"/>
    <col min="6922" max="6922" width="26.7109375" customWidth="1"/>
    <col min="6927" max="6927" width="23.7109375" customWidth="1"/>
    <col min="7175" max="7175" width="30.85546875" customWidth="1"/>
    <col min="7176" max="7176" width="19.85546875" customWidth="1"/>
    <col min="7177" max="7177" width="19.140625" customWidth="1"/>
    <col min="7178" max="7178" width="26.7109375" customWidth="1"/>
    <col min="7183" max="7183" width="23.7109375" customWidth="1"/>
    <col min="7431" max="7431" width="30.85546875" customWidth="1"/>
    <col min="7432" max="7432" width="19.85546875" customWidth="1"/>
    <col min="7433" max="7433" width="19.140625" customWidth="1"/>
    <col min="7434" max="7434" width="26.7109375" customWidth="1"/>
    <col min="7439" max="7439" width="23.7109375" customWidth="1"/>
    <col min="7687" max="7687" width="30.85546875" customWidth="1"/>
    <col min="7688" max="7688" width="19.85546875" customWidth="1"/>
    <col min="7689" max="7689" width="19.140625" customWidth="1"/>
    <col min="7690" max="7690" width="26.7109375" customWidth="1"/>
    <col min="7695" max="7695" width="23.7109375" customWidth="1"/>
    <col min="7943" max="7943" width="30.85546875" customWidth="1"/>
    <col min="7944" max="7944" width="19.85546875" customWidth="1"/>
    <col min="7945" max="7945" width="19.140625" customWidth="1"/>
    <col min="7946" max="7946" width="26.7109375" customWidth="1"/>
    <col min="7951" max="7951" width="23.7109375" customWidth="1"/>
    <col min="8199" max="8199" width="30.85546875" customWidth="1"/>
    <col min="8200" max="8200" width="19.85546875" customWidth="1"/>
    <col min="8201" max="8201" width="19.140625" customWidth="1"/>
    <col min="8202" max="8202" width="26.7109375" customWidth="1"/>
    <col min="8207" max="8207" width="23.7109375" customWidth="1"/>
    <col min="8455" max="8455" width="30.85546875" customWidth="1"/>
    <col min="8456" max="8456" width="19.85546875" customWidth="1"/>
    <col min="8457" max="8457" width="19.140625" customWidth="1"/>
    <col min="8458" max="8458" width="26.7109375" customWidth="1"/>
    <col min="8463" max="8463" width="23.7109375" customWidth="1"/>
    <col min="8711" max="8711" width="30.85546875" customWidth="1"/>
    <col min="8712" max="8712" width="19.85546875" customWidth="1"/>
    <col min="8713" max="8713" width="19.140625" customWidth="1"/>
    <col min="8714" max="8714" width="26.7109375" customWidth="1"/>
    <col min="8719" max="8719" width="23.7109375" customWidth="1"/>
    <col min="8967" max="8967" width="30.85546875" customWidth="1"/>
    <col min="8968" max="8968" width="19.85546875" customWidth="1"/>
    <col min="8969" max="8969" width="19.140625" customWidth="1"/>
    <col min="8970" max="8970" width="26.7109375" customWidth="1"/>
    <col min="8975" max="8975" width="23.7109375" customWidth="1"/>
    <col min="9223" max="9223" width="30.85546875" customWidth="1"/>
    <col min="9224" max="9224" width="19.85546875" customWidth="1"/>
    <col min="9225" max="9225" width="19.140625" customWidth="1"/>
    <col min="9226" max="9226" width="26.7109375" customWidth="1"/>
    <col min="9231" max="9231" width="23.7109375" customWidth="1"/>
    <col min="9479" max="9479" width="30.85546875" customWidth="1"/>
    <col min="9480" max="9480" width="19.85546875" customWidth="1"/>
    <col min="9481" max="9481" width="19.140625" customWidth="1"/>
    <col min="9482" max="9482" width="26.7109375" customWidth="1"/>
    <col min="9487" max="9487" width="23.7109375" customWidth="1"/>
    <col min="9735" max="9735" width="30.85546875" customWidth="1"/>
    <col min="9736" max="9736" width="19.85546875" customWidth="1"/>
    <col min="9737" max="9737" width="19.140625" customWidth="1"/>
    <col min="9738" max="9738" width="26.7109375" customWidth="1"/>
    <col min="9743" max="9743" width="23.7109375" customWidth="1"/>
    <col min="9991" max="9991" width="30.85546875" customWidth="1"/>
    <col min="9992" max="9992" width="19.85546875" customWidth="1"/>
    <col min="9993" max="9993" width="19.140625" customWidth="1"/>
    <col min="9994" max="9994" width="26.7109375" customWidth="1"/>
    <col min="9999" max="9999" width="23.7109375" customWidth="1"/>
    <col min="10247" max="10247" width="30.85546875" customWidth="1"/>
    <col min="10248" max="10248" width="19.85546875" customWidth="1"/>
    <col min="10249" max="10249" width="19.140625" customWidth="1"/>
    <col min="10250" max="10250" width="26.7109375" customWidth="1"/>
    <col min="10255" max="10255" width="23.7109375" customWidth="1"/>
    <col min="10503" max="10503" width="30.85546875" customWidth="1"/>
    <col min="10504" max="10504" width="19.85546875" customWidth="1"/>
    <col min="10505" max="10505" width="19.140625" customWidth="1"/>
    <col min="10506" max="10506" width="26.7109375" customWidth="1"/>
    <col min="10511" max="10511" width="23.7109375" customWidth="1"/>
    <col min="10759" max="10759" width="30.85546875" customWidth="1"/>
    <col min="10760" max="10760" width="19.85546875" customWidth="1"/>
    <col min="10761" max="10761" width="19.140625" customWidth="1"/>
    <col min="10762" max="10762" width="26.7109375" customWidth="1"/>
    <col min="10767" max="10767" width="23.7109375" customWidth="1"/>
    <col min="11015" max="11015" width="30.85546875" customWidth="1"/>
    <col min="11016" max="11016" width="19.85546875" customWidth="1"/>
    <col min="11017" max="11017" width="19.140625" customWidth="1"/>
    <col min="11018" max="11018" width="26.7109375" customWidth="1"/>
    <col min="11023" max="11023" width="23.7109375" customWidth="1"/>
    <col min="11271" max="11271" width="30.85546875" customWidth="1"/>
    <col min="11272" max="11272" width="19.85546875" customWidth="1"/>
    <col min="11273" max="11273" width="19.140625" customWidth="1"/>
    <col min="11274" max="11274" width="26.7109375" customWidth="1"/>
    <col min="11279" max="11279" width="23.7109375" customWidth="1"/>
    <col min="11527" max="11527" width="30.85546875" customWidth="1"/>
    <col min="11528" max="11528" width="19.85546875" customWidth="1"/>
    <col min="11529" max="11529" width="19.140625" customWidth="1"/>
    <col min="11530" max="11530" width="26.7109375" customWidth="1"/>
    <col min="11535" max="11535" width="23.7109375" customWidth="1"/>
    <col min="11783" max="11783" width="30.85546875" customWidth="1"/>
    <col min="11784" max="11784" width="19.85546875" customWidth="1"/>
    <col min="11785" max="11785" width="19.140625" customWidth="1"/>
    <col min="11786" max="11786" width="26.7109375" customWidth="1"/>
    <col min="11791" max="11791" width="23.7109375" customWidth="1"/>
    <col min="12039" max="12039" width="30.85546875" customWidth="1"/>
    <col min="12040" max="12040" width="19.85546875" customWidth="1"/>
    <col min="12041" max="12041" width="19.140625" customWidth="1"/>
    <col min="12042" max="12042" width="26.7109375" customWidth="1"/>
    <col min="12047" max="12047" width="23.7109375" customWidth="1"/>
    <col min="12295" max="12295" width="30.85546875" customWidth="1"/>
    <col min="12296" max="12296" width="19.85546875" customWidth="1"/>
    <col min="12297" max="12297" width="19.140625" customWidth="1"/>
    <col min="12298" max="12298" width="26.7109375" customWidth="1"/>
    <col min="12303" max="12303" width="23.7109375" customWidth="1"/>
    <col min="12551" max="12551" width="30.85546875" customWidth="1"/>
    <col min="12552" max="12552" width="19.85546875" customWidth="1"/>
    <col min="12553" max="12553" width="19.140625" customWidth="1"/>
    <col min="12554" max="12554" width="26.7109375" customWidth="1"/>
    <col min="12559" max="12559" width="23.7109375" customWidth="1"/>
    <col min="12807" max="12807" width="30.85546875" customWidth="1"/>
    <col min="12808" max="12808" width="19.85546875" customWidth="1"/>
    <col min="12809" max="12809" width="19.140625" customWidth="1"/>
    <col min="12810" max="12810" width="26.7109375" customWidth="1"/>
    <col min="12815" max="12815" width="23.7109375" customWidth="1"/>
    <col min="13063" max="13063" width="30.85546875" customWidth="1"/>
    <col min="13064" max="13064" width="19.85546875" customWidth="1"/>
    <col min="13065" max="13065" width="19.140625" customWidth="1"/>
    <col min="13066" max="13066" width="26.7109375" customWidth="1"/>
    <col min="13071" max="13071" width="23.7109375" customWidth="1"/>
    <col min="13319" max="13319" width="30.85546875" customWidth="1"/>
    <col min="13320" max="13320" width="19.85546875" customWidth="1"/>
    <col min="13321" max="13321" width="19.140625" customWidth="1"/>
    <col min="13322" max="13322" width="26.7109375" customWidth="1"/>
    <col min="13327" max="13327" width="23.7109375" customWidth="1"/>
    <col min="13575" max="13575" width="30.85546875" customWidth="1"/>
    <col min="13576" max="13576" width="19.85546875" customWidth="1"/>
    <col min="13577" max="13577" width="19.140625" customWidth="1"/>
    <col min="13578" max="13578" width="26.7109375" customWidth="1"/>
    <col min="13583" max="13583" width="23.7109375" customWidth="1"/>
    <col min="13831" max="13831" width="30.85546875" customWidth="1"/>
    <col min="13832" max="13832" width="19.85546875" customWidth="1"/>
    <col min="13833" max="13833" width="19.140625" customWidth="1"/>
    <col min="13834" max="13834" width="26.7109375" customWidth="1"/>
    <col min="13839" max="13839" width="23.7109375" customWidth="1"/>
    <col min="14087" max="14087" width="30.85546875" customWidth="1"/>
    <col min="14088" max="14088" width="19.85546875" customWidth="1"/>
    <col min="14089" max="14089" width="19.140625" customWidth="1"/>
    <col min="14090" max="14090" width="26.7109375" customWidth="1"/>
    <col min="14095" max="14095" width="23.7109375" customWidth="1"/>
    <col min="14343" max="14343" width="30.85546875" customWidth="1"/>
    <col min="14344" max="14344" width="19.85546875" customWidth="1"/>
    <col min="14345" max="14345" width="19.140625" customWidth="1"/>
    <col min="14346" max="14346" width="26.7109375" customWidth="1"/>
    <col min="14351" max="14351" width="23.7109375" customWidth="1"/>
    <col min="14599" max="14599" width="30.85546875" customWidth="1"/>
    <col min="14600" max="14600" width="19.85546875" customWidth="1"/>
    <col min="14601" max="14601" width="19.140625" customWidth="1"/>
    <col min="14602" max="14602" width="26.7109375" customWidth="1"/>
    <col min="14607" max="14607" width="23.7109375" customWidth="1"/>
    <col min="14855" max="14855" width="30.85546875" customWidth="1"/>
    <col min="14856" max="14856" width="19.85546875" customWidth="1"/>
    <col min="14857" max="14857" width="19.140625" customWidth="1"/>
    <col min="14858" max="14858" width="26.7109375" customWidth="1"/>
    <col min="14863" max="14863" width="23.7109375" customWidth="1"/>
    <col min="15111" max="15111" width="30.85546875" customWidth="1"/>
    <col min="15112" max="15112" width="19.85546875" customWidth="1"/>
    <col min="15113" max="15113" width="19.140625" customWidth="1"/>
    <col min="15114" max="15114" width="26.7109375" customWidth="1"/>
    <col min="15119" max="15119" width="23.7109375" customWidth="1"/>
    <col min="15367" max="15367" width="30.85546875" customWidth="1"/>
    <col min="15368" max="15368" width="19.85546875" customWidth="1"/>
    <col min="15369" max="15369" width="19.140625" customWidth="1"/>
    <col min="15370" max="15370" width="26.7109375" customWidth="1"/>
    <col min="15375" max="15375" width="23.7109375" customWidth="1"/>
    <col min="15623" max="15623" width="30.85546875" customWidth="1"/>
    <col min="15624" max="15624" width="19.85546875" customWidth="1"/>
    <col min="15625" max="15625" width="19.140625" customWidth="1"/>
    <col min="15626" max="15626" width="26.7109375" customWidth="1"/>
    <col min="15631" max="15631" width="23.7109375" customWidth="1"/>
    <col min="15879" max="15879" width="30.85546875" customWidth="1"/>
    <col min="15880" max="15880" width="19.85546875" customWidth="1"/>
    <col min="15881" max="15881" width="19.140625" customWidth="1"/>
    <col min="15882" max="15882" width="26.7109375" customWidth="1"/>
    <col min="15887" max="15887" width="23.7109375" customWidth="1"/>
    <col min="16135" max="16135" width="30.85546875" customWidth="1"/>
    <col min="16136" max="16136" width="19.85546875" customWidth="1"/>
    <col min="16137" max="16137" width="19.140625" customWidth="1"/>
    <col min="16138" max="16138" width="26.7109375" customWidth="1"/>
    <col min="16143" max="16143" width="23.7109375" customWidth="1"/>
  </cols>
  <sheetData>
    <row r="3" spans="1:18">
      <c r="A3" s="394"/>
      <c r="B3" s="394"/>
      <c r="C3" s="394"/>
      <c r="D3" s="394"/>
      <c r="E3" s="394"/>
      <c r="F3" s="394"/>
      <c r="G3" s="394"/>
      <c r="H3" s="394"/>
      <c r="I3" s="394"/>
      <c r="J3" s="1"/>
    </row>
    <row r="4" spans="1:18" ht="24.75" customHeight="1">
      <c r="A4" s="754" t="s">
        <v>188</v>
      </c>
      <c r="B4" s="754"/>
      <c r="C4" s="754"/>
      <c r="D4" s="754"/>
      <c r="E4" s="754"/>
      <c r="F4" s="754"/>
      <c r="G4" s="754"/>
      <c r="H4" s="754"/>
      <c r="I4" s="754"/>
      <c r="J4" s="754"/>
      <c r="M4" s="51">
        <v>2015</v>
      </c>
      <c r="N4" s="51"/>
      <c r="O4" s="51"/>
      <c r="P4" s="51">
        <v>2013</v>
      </c>
      <c r="Q4" s="51">
        <v>2009</v>
      </c>
      <c r="R4" s="51"/>
    </row>
    <row r="5" spans="1:18" ht="26.25" customHeight="1">
      <c r="A5" s="755" t="s">
        <v>151</v>
      </c>
      <c r="B5" s="755"/>
      <c r="C5" s="755"/>
      <c r="D5" s="755"/>
      <c r="E5" s="755"/>
      <c r="F5" s="755"/>
      <c r="G5" s="755"/>
      <c r="H5" s="755"/>
      <c r="I5" s="755"/>
      <c r="J5" s="755"/>
      <c r="M5" s="50" t="s">
        <v>596</v>
      </c>
      <c r="N5" s="50">
        <v>410.4</v>
      </c>
      <c r="O5" s="50" t="s">
        <v>596</v>
      </c>
      <c r="P5" s="51">
        <v>396.4</v>
      </c>
      <c r="Q5" s="51">
        <v>161.5</v>
      </c>
      <c r="R5" s="51"/>
    </row>
    <row r="6" spans="1:18" ht="15.75" thickBot="1">
      <c r="A6" s="157" t="s">
        <v>189</v>
      </c>
      <c r="B6" s="157"/>
      <c r="C6" s="157"/>
      <c r="D6" s="157"/>
      <c r="E6" s="157"/>
      <c r="F6" s="157"/>
      <c r="G6" s="157"/>
      <c r="H6" s="158"/>
      <c r="I6" s="158"/>
      <c r="J6" s="118" t="s">
        <v>123</v>
      </c>
      <c r="M6" s="50" t="s">
        <v>597</v>
      </c>
      <c r="N6" s="50">
        <v>247.3</v>
      </c>
      <c r="O6" s="50" t="s">
        <v>597</v>
      </c>
      <c r="P6" s="51">
        <v>451.6</v>
      </c>
      <c r="Q6" s="51">
        <v>249.3</v>
      </c>
      <c r="R6" s="51"/>
    </row>
    <row r="7" spans="1:18" ht="16.5" thickTop="1" thickBot="1">
      <c r="A7" s="159" t="s">
        <v>190</v>
      </c>
      <c r="B7" s="159"/>
      <c r="C7" s="159"/>
      <c r="D7" s="159"/>
      <c r="E7" s="159"/>
      <c r="F7" s="159"/>
      <c r="G7" s="159"/>
      <c r="H7" s="160"/>
      <c r="I7" s="161"/>
      <c r="J7" s="162" t="s">
        <v>84</v>
      </c>
      <c r="M7" s="50"/>
      <c r="N7" s="50"/>
      <c r="O7" s="50"/>
      <c r="P7" s="51"/>
      <c r="Q7" s="51"/>
    </row>
    <row r="8" spans="1:18" ht="35.25" customHeight="1" thickTop="1" thickBot="1">
      <c r="A8" s="185" t="s">
        <v>85</v>
      </c>
      <c r="B8" s="187"/>
      <c r="C8" s="187">
        <v>2018</v>
      </c>
      <c r="D8" s="187">
        <v>2017</v>
      </c>
      <c r="E8" s="187">
        <v>2016</v>
      </c>
      <c r="F8" s="187">
        <v>2015</v>
      </c>
      <c r="G8" s="187">
        <v>2014</v>
      </c>
      <c r="H8" s="187">
        <v>2013</v>
      </c>
      <c r="I8" s="187">
        <v>2012</v>
      </c>
      <c r="J8" s="186" t="s">
        <v>86</v>
      </c>
      <c r="M8" s="50" t="s">
        <v>598</v>
      </c>
      <c r="N8" s="50">
        <v>232.1</v>
      </c>
      <c r="O8" s="50"/>
      <c r="P8" s="51"/>
      <c r="Q8" s="51"/>
    </row>
    <row r="9" spans="1:18" ht="42.75" customHeight="1" thickTop="1" thickBot="1">
      <c r="A9" s="165" t="s">
        <v>191</v>
      </c>
      <c r="B9" s="165"/>
      <c r="C9" s="395">
        <v>1178.9000000000001</v>
      </c>
      <c r="D9" s="395">
        <v>1151.5</v>
      </c>
      <c r="E9" s="395">
        <v>1083.5</v>
      </c>
      <c r="F9" s="395">
        <v>1103.5</v>
      </c>
      <c r="G9" s="395">
        <v>1259.8</v>
      </c>
      <c r="H9" s="395">
        <v>1363.3</v>
      </c>
      <c r="I9" s="163">
        <v>1321</v>
      </c>
      <c r="J9" s="164" t="s">
        <v>192</v>
      </c>
      <c r="M9" s="50" t="s">
        <v>599</v>
      </c>
      <c r="N9" s="50">
        <v>931.8</v>
      </c>
      <c r="O9" s="716">
        <v>396.9</v>
      </c>
      <c r="P9" s="52"/>
      <c r="Q9" s="51"/>
    </row>
    <row r="10" spans="1:18" ht="20.25" customHeight="1" thickTop="1" thickBot="1">
      <c r="A10" s="113" t="s">
        <v>193</v>
      </c>
      <c r="B10" s="113"/>
      <c r="C10" s="395">
        <v>521.20000000000005</v>
      </c>
      <c r="D10" s="395">
        <v>546.5</v>
      </c>
      <c r="E10" s="397">
        <v>532.9</v>
      </c>
      <c r="F10" s="397">
        <v>495.2</v>
      </c>
      <c r="G10" s="397">
        <v>515.79999999999995</v>
      </c>
      <c r="H10" s="397">
        <v>505.7</v>
      </c>
      <c r="I10" s="117">
        <v>489.8</v>
      </c>
      <c r="J10" s="164" t="s">
        <v>194</v>
      </c>
      <c r="M10" s="50"/>
      <c r="N10" s="50"/>
      <c r="O10" s="716">
        <v>259.10000000000002</v>
      </c>
      <c r="P10" s="52"/>
      <c r="Q10" s="51"/>
    </row>
    <row r="11" spans="1:18" ht="41.25" customHeight="1" thickTop="1" thickBot="1">
      <c r="A11" s="165" t="s">
        <v>211</v>
      </c>
      <c r="B11" s="165"/>
      <c r="C11" s="395">
        <f>C9-C10</f>
        <v>657.7</v>
      </c>
      <c r="D11" s="395">
        <f>D9-D10</f>
        <v>605</v>
      </c>
      <c r="E11" s="395">
        <f>E9-E10</f>
        <v>550.6</v>
      </c>
      <c r="F11" s="395">
        <f t="shared" ref="F11:I11" si="0">F9-F10</f>
        <v>608.29999999999995</v>
      </c>
      <c r="G11" s="395">
        <f t="shared" si="0"/>
        <v>744</v>
      </c>
      <c r="H11" s="395">
        <f t="shared" si="0"/>
        <v>857.59999999999991</v>
      </c>
      <c r="I11" s="163">
        <f t="shared" si="0"/>
        <v>831.2</v>
      </c>
      <c r="J11" s="164" t="s">
        <v>195</v>
      </c>
      <c r="L11" s="214"/>
      <c r="M11" s="50"/>
      <c r="N11" s="50"/>
      <c r="O11" s="716">
        <f>SUM(O9:O10)</f>
        <v>656</v>
      </c>
      <c r="P11" s="52"/>
      <c r="Q11" s="51"/>
    </row>
    <row r="12" spans="1:18" ht="42.75" customHeight="1" thickTop="1" thickBot="1">
      <c r="A12" s="165" t="s">
        <v>196</v>
      </c>
      <c r="B12" s="398"/>
      <c r="C12" s="399">
        <f>C11-C13</f>
        <v>410.40000000000009</v>
      </c>
      <c r="D12" s="399">
        <f>D11-D13</f>
        <v>391.5</v>
      </c>
      <c r="E12" s="399">
        <f>E11-E13</f>
        <v>380</v>
      </c>
      <c r="F12" s="399">
        <f>F11-F13</f>
        <v>382.49999999999994</v>
      </c>
      <c r="G12" s="399">
        <f>G11-G13</f>
        <v>369.9</v>
      </c>
      <c r="H12" s="399">
        <f t="shared" ref="H12:I12" si="1">H11-H13</f>
        <v>382.39999999999992</v>
      </c>
      <c r="I12" s="167">
        <f t="shared" si="1"/>
        <v>367.2</v>
      </c>
      <c r="J12" s="168" t="s">
        <v>197</v>
      </c>
      <c r="M12" s="50"/>
      <c r="N12" s="50"/>
      <c r="O12" s="716">
        <f>O9-O13</f>
        <v>125.79999999999995</v>
      </c>
      <c r="P12" s="52"/>
      <c r="Q12" s="51"/>
    </row>
    <row r="13" spans="1:18" ht="19.5" customHeight="1" thickTop="1" thickBot="1">
      <c r="A13" s="166" t="s">
        <v>198</v>
      </c>
      <c r="B13" s="166"/>
      <c r="C13" s="395">
        <f>SUM(C14:C16)</f>
        <v>247.29999999999998</v>
      </c>
      <c r="D13" s="395">
        <f>SUM(D14:D16)</f>
        <v>213.5</v>
      </c>
      <c r="E13" s="395">
        <f>SUM(E14:E16)</f>
        <v>170.6</v>
      </c>
      <c r="F13" s="395">
        <f>SUM(F14:F16)</f>
        <v>225.8</v>
      </c>
      <c r="G13" s="395">
        <f t="shared" ref="G13:I13" si="2">SUM(G14:G16)</f>
        <v>374.1</v>
      </c>
      <c r="H13" s="395">
        <f t="shared" si="2"/>
        <v>475.2</v>
      </c>
      <c r="I13" s="163">
        <f t="shared" si="2"/>
        <v>464.00000000000006</v>
      </c>
      <c r="J13" s="164" t="s">
        <v>199</v>
      </c>
      <c r="M13" s="51"/>
      <c r="N13" s="51"/>
      <c r="O13" s="396">
        <v>271.10000000000002</v>
      </c>
      <c r="P13" s="396"/>
      <c r="Q13" s="51"/>
    </row>
    <row r="14" spans="1:18" ht="19.5" customHeight="1" thickTop="1" thickBot="1">
      <c r="A14" s="169" t="s">
        <v>200</v>
      </c>
      <c r="B14" s="169"/>
      <c r="C14" s="400">
        <v>117.6</v>
      </c>
      <c r="D14" s="400">
        <v>115</v>
      </c>
      <c r="E14" s="400">
        <v>92.4</v>
      </c>
      <c r="F14" s="400">
        <v>115.9</v>
      </c>
      <c r="G14" s="400">
        <v>264.10000000000002</v>
      </c>
      <c r="H14" s="400">
        <v>392.4</v>
      </c>
      <c r="I14" s="170">
        <v>378.6</v>
      </c>
      <c r="J14" s="171" t="s">
        <v>201</v>
      </c>
      <c r="M14" s="51"/>
      <c r="N14" s="51"/>
      <c r="O14" s="396">
        <v>224.6</v>
      </c>
      <c r="P14" s="396"/>
      <c r="Q14" s="51"/>
    </row>
    <row r="15" spans="1:18" ht="19.5" customHeight="1" thickTop="1" thickBot="1">
      <c r="A15" s="172" t="s">
        <v>202</v>
      </c>
      <c r="B15" s="172"/>
      <c r="C15" s="400">
        <v>34.6</v>
      </c>
      <c r="D15" s="400">
        <v>27.5</v>
      </c>
      <c r="E15" s="400">
        <v>22.1</v>
      </c>
      <c r="F15" s="400">
        <v>28.1</v>
      </c>
      <c r="G15" s="400">
        <v>47.8</v>
      </c>
      <c r="H15" s="400">
        <v>47.8</v>
      </c>
      <c r="I15" s="170">
        <v>50.1</v>
      </c>
      <c r="J15" s="171" t="s">
        <v>203</v>
      </c>
      <c r="M15" s="51"/>
      <c r="N15" s="51"/>
      <c r="O15" s="396">
        <v>18</v>
      </c>
      <c r="P15" s="396"/>
      <c r="Q15" s="51"/>
    </row>
    <row r="16" spans="1:18" ht="19.5" customHeight="1" thickTop="1" thickBot="1">
      <c r="A16" s="172" t="s">
        <v>204</v>
      </c>
      <c r="B16" s="172"/>
      <c r="C16" s="400">
        <v>95.1</v>
      </c>
      <c r="D16" s="400">
        <v>71</v>
      </c>
      <c r="E16" s="400">
        <v>56.1</v>
      </c>
      <c r="F16" s="400">
        <v>81.8</v>
      </c>
      <c r="G16" s="400">
        <v>62.2</v>
      </c>
      <c r="H16" s="400">
        <v>35</v>
      </c>
      <c r="I16" s="170">
        <v>35.299999999999997</v>
      </c>
      <c r="J16" s="171" t="s">
        <v>205</v>
      </c>
      <c r="M16" s="51"/>
      <c r="N16" s="51"/>
      <c r="O16" s="396">
        <v>28.5</v>
      </c>
      <c r="P16" s="396"/>
      <c r="Q16" s="51"/>
    </row>
    <row r="17" spans="1:22" ht="66" customHeight="1" thickTop="1" thickBot="1">
      <c r="A17" s="173" t="s">
        <v>206</v>
      </c>
      <c r="B17" s="173"/>
      <c r="C17" s="395">
        <f>C13*100/C11</f>
        <v>37.600729816025542</v>
      </c>
      <c r="D17" s="395">
        <f>D13*100/D11</f>
        <v>35.289256198347104</v>
      </c>
      <c r="E17" s="395">
        <f>E13*100/E11</f>
        <v>30.984380675626589</v>
      </c>
      <c r="F17" s="395">
        <f>(F13*100)/F11</f>
        <v>37.119842183133322</v>
      </c>
      <c r="G17" s="395">
        <f t="shared" ref="G17:I17" si="3">(G13*100)/G11</f>
        <v>50.282258064516128</v>
      </c>
      <c r="H17" s="395">
        <f t="shared" si="3"/>
        <v>55.410447761194035</v>
      </c>
      <c r="I17" s="163">
        <f t="shared" si="3"/>
        <v>55.822906641000969</v>
      </c>
      <c r="J17" s="174" t="s">
        <v>207</v>
      </c>
      <c r="M17" s="51"/>
      <c r="N17" s="51"/>
      <c r="O17" s="396">
        <v>68.3</v>
      </c>
      <c r="P17" s="396"/>
      <c r="Q17" s="51"/>
    </row>
    <row r="18" spans="1:22" ht="66" customHeight="1" thickTop="1" thickBot="1">
      <c r="A18" s="173" t="s">
        <v>208</v>
      </c>
      <c r="B18" s="173"/>
      <c r="C18" s="395">
        <f>C13*100/C9</f>
        <v>20.977182118924418</v>
      </c>
      <c r="D18" s="395">
        <f>D13*100/D9</f>
        <v>18.541033434650455</v>
      </c>
      <c r="E18" s="395">
        <f>E13*100/E9</f>
        <v>15.745269958467928</v>
      </c>
      <c r="F18" s="395">
        <f>(F13*100)/F9</f>
        <v>20.462165835976439</v>
      </c>
      <c r="G18" s="395">
        <f t="shared" ref="G18:I18" si="4">(G13*100)/G9</f>
        <v>29.695189712652802</v>
      </c>
      <c r="H18" s="395">
        <f t="shared" si="4"/>
        <v>34.856597960830342</v>
      </c>
      <c r="I18" s="163">
        <f t="shared" si="4"/>
        <v>35.124905374716128</v>
      </c>
      <c r="J18" s="174" t="s">
        <v>209</v>
      </c>
      <c r="L18" s="51"/>
      <c r="M18" s="51"/>
      <c r="N18" s="51"/>
      <c r="O18" s="396">
        <v>41.3</v>
      </c>
      <c r="P18" s="396"/>
      <c r="Q18" s="51"/>
      <c r="R18" s="51"/>
      <c r="S18" s="51"/>
    </row>
    <row r="19" spans="1:22" ht="16.5" thickTop="1">
      <c r="A19" s="43"/>
      <c r="B19" s="43"/>
      <c r="C19" s="43"/>
      <c r="D19" s="43"/>
      <c r="E19" s="43"/>
      <c r="F19" s="43"/>
      <c r="G19" s="43"/>
      <c r="H19" s="43"/>
      <c r="I19" s="43"/>
      <c r="J19" s="49"/>
      <c r="L19" s="51"/>
      <c r="M19" s="51"/>
      <c r="N19" s="51"/>
      <c r="O19" s="52"/>
      <c r="P19" s="401">
        <v>2013</v>
      </c>
      <c r="Q19" s="53">
        <v>2009</v>
      </c>
      <c r="R19" s="51"/>
      <c r="S19" s="51"/>
    </row>
    <row r="20" spans="1:22">
      <c r="A20" s="175"/>
      <c r="B20" s="175"/>
      <c r="C20" s="175"/>
      <c r="D20" s="175"/>
      <c r="E20" s="175"/>
      <c r="F20" s="175"/>
      <c r="G20" s="175"/>
      <c r="H20" s="175"/>
      <c r="I20" s="175"/>
      <c r="J20" s="21"/>
      <c r="L20" s="51"/>
      <c r="M20" s="51"/>
      <c r="N20" s="51"/>
      <c r="O20" s="52" t="s">
        <v>598</v>
      </c>
      <c r="P20" s="401">
        <v>451.6</v>
      </c>
      <c r="Q20" s="53">
        <v>249.3</v>
      </c>
      <c r="R20" s="51"/>
      <c r="S20" s="51"/>
    </row>
    <row r="21" spans="1:22">
      <c r="A21" s="14"/>
      <c r="B21" s="14"/>
      <c r="C21" s="14"/>
      <c r="D21" s="14"/>
      <c r="E21" s="14"/>
      <c r="F21" s="14"/>
      <c r="G21" s="14"/>
      <c r="H21" s="14"/>
      <c r="I21" s="14"/>
      <c r="J21" s="21"/>
      <c r="L21" s="51"/>
      <c r="M21" s="51"/>
      <c r="N21" s="51"/>
      <c r="O21" s="52" t="s">
        <v>600</v>
      </c>
      <c r="P21" s="401">
        <v>939</v>
      </c>
      <c r="Q21" s="53">
        <v>455.1</v>
      </c>
      <c r="R21" s="51"/>
      <c r="S21" s="51"/>
    </row>
    <row r="22" spans="1:22">
      <c r="L22" s="51"/>
      <c r="M22" s="51"/>
      <c r="N22" s="51"/>
      <c r="O22" s="52"/>
      <c r="P22" s="52"/>
      <c r="Q22" s="51"/>
      <c r="R22" s="51"/>
      <c r="S22" s="51"/>
    </row>
    <row r="23" spans="1:22">
      <c r="L23" s="51"/>
      <c r="M23" s="51"/>
      <c r="N23" s="51"/>
      <c r="O23" s="52"/>
      <c r="P23" s="52"/>
      <c r="Q23" s="51"/>
      <c r="R23" s="51"/>
      <c r="S23" s="51"/>
    </row>
    <row r="24" spans="1:22">
      <c r="L24" s="51"/>
      <c r="M24" s="51"/>
      <c r="N24" s="53"/>
      <c r="O24" s="401"/>
      <c r="P24" s="401"/>
      <c r="Q24" s="51"/>
      <c r="R24" s="51"/>
      <c r="S24" s="51"/>
    </row>
    <row r="25" spans="1:22" hidden="1">
      <c r="A25" s="176"/>
      <c r="B25" s="177"/>
      <c r="C25" s="177"/>
      <c r="D25" s="177"/>
      <c r="E25" s="177"/>
      <c r="F25" s="177"/>
      <c r="G25" s="177"/>
      <c r="H25" s="177"/>
      <c r="I25" s="177"/>
      <c r="L25" s="51"/>
      <c r="M25" s="51"/>
      <c r="N25" s="51"/>
      <c r="O25" s="52"/>
      <c r="P25" s="52"/>
      <c r="Q25" s="51"/>
      <c r="R25" s="51"/>
      <c r="S25" s="51"/>
    </row>
    <row r="26" spans="1:22">
      <c r="L26" s="51"/>
      <c r="M26" s="51"/>
      <c r="N26" s="53">
        <v>2012</v>
      </c>
      <c r="O26" s="401">
        <v>2013</v>
      </c>
      <c r="P26" s="401">
        <v>2014</v>
      </c>
      <c r="Q26" s="55">
        <v>2015</v>
      </c>
      <c r="R26" s="55">
        <v>2016</v>
      </c>
      <c r="S26" s="50"/>
      <c r="T26" s="50"/>
      <c r="U26" s="50"/>
      <c r="V26" s="50"/>
    </row>
    <row r="27" spans="1:22">
      <c r="L27" s="51"/>
      <c r="M27" s="51" t="s">
        <v>601</v>
      </c>
      <c r="N27" s="53">
        <v>378.6</v>
      </c>
      <c r="O27" s="401">
        <v>392.4</v>
      </c>
      <c r="P27" s="401">
        <v>264.10000000000002</v>
      </c>
      <c r="Q27" s="55">
        <v>115.9</v>
      </c>
      <c r="R27" s="55">
        <v>98.1</v>
      </c>
      <c r="S27" s="50"/>
      <c r="T27" s="50"/>
      <c r="U27" s="50"/>
      <c r="V27" s="50"/>
    </row>
    <row r="28" spans="1:22">
      <c r="L28" s="51"/>
      <c r="M28" s="51" t="s">
        <v>602</v>
      </c>
      <c r="N28" s="53">
        <v>50.1</v>
      </c>
      <c r="O28" s="401">
        <v>47.8</v>
      </c>
      <c r="P28" s="401">
        <v>47.8</v>
      </c>
      <c r="Q28" s="55">
        <v>28.1</v>
      </c>
      <c r="R28" s="55">
        <v>19.399999999999999</v>
      </c>
      <c r="S28" s="50"/>
      <c r="T28" s="50"/>
      <c r="U28" s="50"/>
      <c r="V28" s="50"/>
    </row>
    <row r="29" spans="1:22">
      <c r="L29" s="51"/>
      <c r="M29" s="51" t="s">
        <v>603</v>
      </c>
      <c r="N29" s="53">
        <v>35.299999999999997</v>
      </c>
      <c r="O29" s="401">
        <v>35</v>
      </c>
      <c r="P29" s="401">
        <v>62.2</v>
      </c>
      <c r="Q29" s="55">
        <v>81.8</v>
      </c>
      <c r="R29" s="55">
        <v>69.2</v>
      </c>
      <c r="S29" s="50"/>
      <c r="T29" s="50"/>
      <c r="U29" s="50"/>
      <c r="V29" s="50"/>
    </row>
    <row r="30" spans="1:22">
      <c r="L30" s="51"/>
      <c r="M30" s="51" t="s">
        <v>0</v>
      </c>
      <c r="N30" s="53">
        <f>SUM(N27:N29)</f>
        <v>464.00000000000006</v>
      </c>
      <c r="O30" s="401">
        <f t="shared" ref="O30:P30" si="5">SUM(O27:O29)</f>
        <v>475.2</v>
      </c>
      <c r="P30" s="401">
        <f t="shared" si="5"/>
        <v>374.1</v>
      </c>
      <c r="Q30" s="55">
        <f>SUM(Q27:Q29)</f>
        <v>225.8</v>
      </c>
      <c r="R30" s="55">
        <f>SUM(R27:R29)</f>
        <v>186.7</v>
      </c>
      <c r="S30" s="50"/>
      <c r="T30" s="50"/>
      <c r="U30" s="50"/>
      <c r="V30" s="50"/>
    </row>
    <row r="31" spans="1:22">
      <c r="M31" s="50"/>
      <c r="N31" s="50"/>
      <c r="O31" s="50"/>
      <c r="P31" s="50"/>
      <c r="Q31" s="50"/>
      <c r="R31" s="50"/>
      <c r="S31" s="50"/>
      <c r="T31" s="50"/>
      <c r="U31" s="50"/>
      <c r="V31" s="50"/>
    </row>
    <row r="32" spans="1:22">
      <c r="M32" s="51"/>
      <c r="N32" s="51"/>
      <c r="O32" s="51"/>
      <c r="P32" s="51"/>
      <c r="Q32" s="51"/>
      <c r="R32" s="59"/>
    </row>
    <row r="33" spans="13:27">
      <c r="M33" s="51"/>
      <c r="N33" s="51"/>
      <c r="O33" s="51"/>
      <c r="P33" s="51"/>
      <c r="Q33" s="51"/>
    </row>
    <row r="34" spans="13:27">
      <c r="M34" s="51"/>
      <c r="N34" s="51"/>
      <c r="O34" s="51"/>
      <c r="P34" s="51"/>
      <c r="Q34" s="51"/>
      <c r="T34" s="50"/>
      <c r="U34" s="402"/>
      <c r="V34" s="403"/>
      <c r="W34" s="403"/>
      <c r="X34" s="50"/>
      <c r="Y34" s="50"/>
    </row>
    <row r="35" spans="13:27">
      <c r="M35" s="51"/>
      <c r="N35" s="51"/>
      <c r="O35" s="51"/>
      <c r="P35" s="51"/>
      <c r="Q35" s="51"/>
      <c r="T35" s="50"/>
      <c r="U35" s="50"/>
      <c r="V35" s="78"/>
      <c r="W35" s="78"/>
      <c r="X35" s="50"/>
      <c r="Y35" s="50"/>
    </row>
    <row r="36" spans="13:27">
      <c r="M36" s="51"/>
      <c r="N36" s="51"/>
      <c r="O36" s="51"/>
      <c r="P36" s="51"/>
      <c r="Q36" s="51"/>
      <c r="T36" s="50"/>
      <c r="U36" s="402"/>
      <c r="V36" s="403"/>
      <c r="W36" s="403"/>
      <c r="X36" s="79"/>
      <c r="Y36" s="79"/>
      <c r="Z36" s="50"/>
      <c r="AA36" s="50"/>
    </row>
    <row r="37" spans="13:27">
      <c r="M37" s="51"/>
      <c r="N37" s="51"/>
      <c r="O37" s="51"/>
      <c r="P37" s="51"/>
      <c r="Q37" s="51"/>
      <c r="T37" s="51"/>
      <c r="U37" s="53"/>
      <c r="V37" s="401"/>
      <c r="W37" s="401"/>
      <c r="X37" s="55"/>
      <c r="Y37" s="55"/>
      <c r="Z37" s="50"/>
      <c r="AA37" s="50"/>
    </row>
    <row r="38" spans="13:27">
      <c r="M38" s="51"/>
      <c r="N38" s="51"/>
      <c r="O38" s="51"/>
      <c r="P38" s="51"/>
      <c r="Q38" s="51"/>
      <c r="T38" s="51"/>
      <c r="U38" s="53"/>
      <c r="V38" s="401"/>
      <c r="W38" s="401"/>
      <c r="X38" s="55"/>
      <c r="Y38" s="55"/>
      <c r="Z38" s="50"/>
      <c r="AA38" s="50"/>
    </row>
    <row r="39" spans="13:27">
      <c r="M39" s="51"/>
      <c r="N39" s="51"/>
      <c r="O39" s="51"/>
      <c r="P39" s="51"/>
      <c r="Q39" s="51"/>
      <c r="T39" s="51"/>
      <c r="U39" s="53"/>
      <c r="V39" s="401"/>
      <c r="W39" s="401"/>
      <c r="X39" s="55"/>
      <c r="Y39" s="55"/>
      <c r="Z39" s="50"/>
      <c r="AA39" s="50"/>
    </row>
    <row r="40" spans="13:27">
      <c r="M40" s="51"/>
      <c r="N40" s="51"/>
      <c r="O40" s="51"/>
      <c r="P40" s="51"/>
      <c r="Q40" s="51"/>
      <c r="T40" s="51"/>
      <c r="U40" s="53"/>
      <c r="V40" s="401"/>
      <c r="W40" s="401"/>
      <c r="X40" s="55"/>
      <c r="Y40" s="55"/>
      <c r="Z40" s="50"/>
      <c r="AA40" s="50"/>
    </row>
    <row r="41" spans="13:27">
      <c r="M41" s="51"/>
      <c r="N41" s="51"/>
      <c r="O41" s="51"/>
      <c r="P41" s="51"/>
      <c r="Q41" s="51"/>
      <c r="T41" s="51"/>
      <c r="U41" s="51"/>
      <c r="V41" s="51"/>
      <c r="W41" s="51"/>
      <c r="X41" s="51"/>
      <c r="Y41" s="51"/>
      <c r="Z41" s="50"/>
      <c r="AA41" s="50"/>
    </row>
    <row r="42" spans="13:27">
      <c r="M42" s="51"/>
      <c r="N42" s="51"/>
      <c r="O42" s="51"/>
      <c r="P42" s="51"/>
      <c r="Q42" s="51"/>
      <c r="T42" s="50"/>
      <c r="U42" s="50"/>
      <c r="V42" s="50"/>
      <c r="W42" s="50"/>
      <c r="X42" s="50"/>
      <c r="Y42" s="50"/>
      <c r="Z42" s="50"/>
      <c r="AA42" s="50"/>
    </row>
    <row r="43" spans="13:27">
      <c r="M43" s="51"/>
      <c r="N43" s="51"/>
      <c r="O43" s="51"/>
      <c r="P43" s="51"/>
      <c r="Q43" s="51"/>
    </row>
    <row r="44" spans="13:27">
      <c r="M44" s="51"/>
      <c r="N44" s="51"/>
      <c r="O44" s="51"/>
      <c r="P44" s="51"/>
      <c r="Q44" s="51"/>
    </row>
    <row r="45" spans="13:27">
      <c r="M45" s="51"/>
      <c r="N45" s="51"/>
      <c r="O45" s="51"/>
      <c r="P45" s="51"/>
      <c r="Q45" s="51"/>
    </row>
    <row r="46" spans="13:27">
      <c r="M46" s="51"/>
      <c r="N46" s="51"/>
      <c r="O46" s="51"/>
      <c r="P46" s="51"/>
      <c r="Q46" s="51"/>
    </row>
    <row r="47" spans="13:27">
      <c r="M47" s="51"/>
      <c r="N47" s="51"/>
      <c r="O47" s="51"/>
      <c r="P47" s="51"/>
      <c r="Q47" s="51"/>
    </row>
    <row r="48" spans="13:27">
      <c r="M48" s="51"/>
      <c r="N48" s="51"/>
      <c r="O48" s="51"/>
      <c r="P48" s="51"/>
      <c r="Q48" s="51"/>
    </row>
    <row r="49" spans="13:17">
      <c r="M49" s="51"/>
      <c r="N49" s="51"/>
      <c r="O49" s="51"/>
      <c r="P49" s="51"/>
      <c r="Q49" s="51"/>
    </row>
    <row r="50" spans="13:17">
      <c r="M50" s="51"/>
      <c r="N50" s="51"/>
      <c r="O50" s="51"/>
      <c r="P50" s="51"/>
      <c r="Q50" s="51"/>
    </row>
    <row r="51" spans="13:17">
      <c r="M51" s="51"/>
      <c r="N51" s="51"/>
      <c r="O51" s="51"/>
      <c r="P51" s="51"/>
      <c r="Q51" s="51"/>
    </row>
    <row r="52" spans="13:17">
      <c r="M52" s="51"/>
      <c r="N52" s="51"/>
      <c r="O52" s="51"/>
      <c r="P52" s="51"/>
      <c r="Q52" s="51"/>
    </row>
    <row r="53" spans="13:17">
      <c r="M53" s="51"/>
      <c r="N53" s="51"/>
      <c r="O53" s="51"/>
      <c r="P53" s="51"/>
      <c r="Q53" s="51"/>
    </row>
    <row r="54" spans="13:17">
      <c r="M54" s="51"/>
      <c r="N54" s="51"/>
      <c r="O54" s="51"/>
      <c r="P54" s="51"/>
      <c r="Q54" s="51"/>
    </row>
    <row r="55" spans="13:17">
      <c r="M55" s="51"/>
      <c r="N55" s="51"/>
      <c r="O55" s="51"/>
      <c r="P55" s="51"/>
      <c r="Q55" s="51"/>
    </row>
    <row r="56" spans="13:17">
      <c r="M56" s="51"/>
      <c r="N56" s="51"/>
      <c r="O56" s="51"/>
      <c r="P56" s="51"/>
      <c r="Q56" s="51"/>
    </row>
    <row r="57" spans="13:17">
      <c r="M57" s="51"/>
      <c r="N57" s="51"/>
      <c r="O57" s="51"/>
      <c r="P57" s="51"/>
      <c r="Q57" s="51"/>
    </row>
    <row r="58" spans="13:17">
      <c r="M58" s="51"/>
      <c r="N58" s="51"/>
      <c r="O58" s="51"/>
      <c r="P58" s="51"/>
      <c r="Q58" s="51"/>
    </row>
    <row r="59" spans="13:17">
      <c r="M59" s="51"/>
      <c r="N59" s="51"/>
      <c r="O59" s="51"/>
      <c r="P59" s="51"/>
      <c r="Q59" s="51"/>
    </row>
    <row r="60" spans="13:17">
      <c r="M60" s="51"/>
      <c r="N60" s="51"/>
      <c r="O60" s="51"/>
      <c r="P60" s="51"/>
      <c r="Q60" s="51"/>
    </row>
    <row r="61" spans="13:17">
      <c r="M61" s="51"/>
      <c r="N61" s="51"/>
      <c r="O61" s="51"/>
      <c r="P61" s="51"/>
      <c r="Q61" s="51"/>
    </row>
    <row r="62" spans="13:17">
      <c r="M62" s="51"/>
      <c r="N62" s="51"/>
      <c r="O62" s="51"/>
      <c r="P62" s="51"/>
      <c r="Q62" s="51"/>
    </row>
    <row r="63" spans="13:17">
      <c r="M63" s="51"/>
      <c r="N63" s="51"/>
      <c r="O63" s="51"/>
      <c r="P63" s="51"/>
      <c r="Q63" s="51"/>
    </row>
    <row r="64" spans="13:17">
      <c r="M64" s="51"/>
      <c r="N64" s="51"/>
      <c r="O64" s="51"/>
      <c r="P64" s="51"/>
      <c r="Q64" s="51"/>
    </row>
    <row r="65" spans="12:17">
      <c r="M65" s="51"/>
      <c r="N65" s="51"/>
      <c r="O65" s="51"/>
      <c r="P65" s="51"/>
      <c r="Q65" s="51"/>
    </row>
    <row r="66" spans="12:17">
      <c r="M66" s="51"/>
      <c r="N66" s="51"/>
      <c r="O66" s="51"/>
      <c r="P66" s="51"/>
      <c r="Q66" s="51"/>
    </row>
    <row r="67" spans="12:17">
      <c r="M67" s="51"/>
      <c r="N67" s="51"/>
      <c r="O67" s="51"/>
      <c r="P67" s="51"/>
      <c r="Q67" s="51"/>
    </row>
    <row r="68" spans="12:17">
      <c r="M68" s="51"/>
      <c r="N68" s="51"/>
      <c r="O68" s="51"/>
      <c r="P68" s="51"/>
      <c r="Q68" s="51"/>
    </row>
    <row r="69" spans="12:17">
      <c r="M69" s="51"/>
      <c r="N69" s="51"/>
      <c r="O69" s="51"/>
      <c r="P69" s="51"/>
      <c r="Q69" s="51"/>
    </row>
    <row r="70" spans="12:17">
      <c r="M70" s="51"/>
      <c r="N70" s="51"/>
      <c r="O70" s="51"/>
      <c r="P70" s="51"/>
      <c r="Q70" s="51"/>
    </row>
    <row r="71" spans="12:17">
      <c r="M71" s="51"/>
      <c r="N71" s="51"/>
      <c r="O71" s="51"/>
      <c r="P71" s="51"/>
      <c r="Q71" s="51"/>
    </row>
    <row r="72" spans="12:17">
      <c r="M72" s="51"/>
      <c r="N72" s="51"/>
      <c r="O72" s="51"/>
      <c r="P72" s="51"/>
      <c r="Q72" s="51"/>
    </row>
    <row r="73" spans="12:17">
      <c r="M73" s="51"/>
      <c r="N73" s="51"/>
      <c r="O73" s="51"/>
      <c r="P73" s="51"/>
      <c r="Q73" s="51"/>
    </row>
    <row r="74" spans="12:17">
      <c r="L74" s="2"/>
      <c r="M74" s="51"/>
      <c r="N74" s="51"/>
      <c r="O74" s="51"/>
      <c r="P74" s="51"/>
      <c r="Q74" s="51"/>
    </row>
    <row r="75" spans="12:17">
      <c r="M75" s="51"/>
      <c r="N75" s="51"/>
      <c r="O75" s="51"/>
      <c r="P75" s="51"/>
      <c r="Q75" s="51"/>
    </row>
    <row r="76" spans="12:17">
      <c r="M76" s="51"/>
      <c r="N76" s="51"/>
      <c r="O76" s="51"/>
      <c r="P76" s="51"/>
      <c r="Q76" s="51"/>
    </row>
    <row r="77" spans="12:17">
      <c r="M77" s="51"/>
      <c r="N77" s="51"/>
      <c r="O77" s="51"/>
      <c r="P77" s="51"/>
      <c r="Q77" s="51"/>
    </row>
    <row r="78" spans="12:17">
      <c r="M78" s="51"/>
      <c r="N78" s="51"/>
      <c r="O78" s="51"/>
      <c r="P78" s="51"/>
      <c r="Q78" s="51"/>
    </row>
    <row r="79" spans="12:17">
      <c r="M79" s="51"/>
      <c r="N79" s="51"/>
      <c r="O79" s="51"/>
      <c r="P79" s="51"/>
      <c r="Q79" s="51"/>
    </row>
    <row r="80" spans="12:17">
      <c r="M80" s="51"/>
      <c r="N80" s="51"/>
      <c r="O80" s="51"/>
      <c r="P80" s="51"/>
      <c r="Q80" s="51"/>
    </row>
    <row r="81" spans="1:17">
      <c r="M81" s="51"/>
      <c r="N81" s="51"/>
      <c r="O81" s="51"/>
      <c r="P81" s="51"/>
      <c r="Q81" s="51"/>
    </row>
    <row r="82" spans="1:17">
      <c r="M82" s="51"/>
      <c r="N82" s="51"/>
      <c r="O82" s="51"/>
      <c r="P82" s="51"/>
      <c r="Q82" s="51"/>
    </row>
    <row r="92" spans="1:17" ht="15.75">
      <c r="A92" s="178"/>
      <c r="B92" s="178"/>
      <c r="C92" s="178"/>
      <c r="D92" s="178"/>
      <c r="E92" s="178"/>
      <c r="F92" s="178"/>
      <c r="G92" s="178"/>
      <c r="H92" s="178"/>
      <c r="I92" s="179"/>
      <c r="J92" s="180"/>
    </row>
  </sheetData>
  <mergeCells count="2">
    <mergeCell ref="A4:J4"/>
    <mergeCell ref="A5:J5"/>
  </mergeCells>
  <printOptions horizontalCentered="1"/>
  <pageMargins left="0.70866141732283505" right="0.70866141732283505" top="1.7322834645669301" bottom="0.74803149606299202" header="0.31496062992126" footer="0.31496062992126"/>
  <pageSetup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colBreaks count="1" manualBreakCount="1">
    <brk id="10" max="1048575" man="1"/>
  </colBreaks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3:B26"/>
  <sheetViews>
    <sheetView rightToLeft="1" view="pageLayout" topLeftCell="A10" zoomScale="90" zoomScaleNormal="115" zoomScalePageLayoutView="90" workbookViewId="0">
      <selection activeCell="B43" sqref="B43"/>
    </sheetView>
  </sheetViews>
  <sheetFormatPr defaultColWidth="9" defaultRowHeight="12.75"/>
  <cols>
    <col min="1" max="2" width="41.85546875" style="230" customWidth="1"/>
    <col min="3" max="16384" width="9" style="230"/>
  </cols>
  <sheetData>
    <row r="3" spans="1:2" ht="30">
      <c r="A3" s="750" t="s">
        <v>520</v>
      </c>
      <c r="B3" s="750"/>
    </row>
    <row r="4" spans="1:2" ht="31.5">
      <c r="A4" s="751" t="s">
        <v>521</v>
      </c>
      <c r="B4" s="751"/>
    </row>
    <row r="6" spans="1:2" ht="13.5" thickBot="1"/>
    <row r="7" spans="1:2" ht="15.75" thickBot="1">
      <c r="A7" s="350" t="s">
        <v>442</v>
      </c>
      <c r="B7" s="351" t="s">
        <v>443</v>
      </c>
    </row>
    <row r="8" spans="1:2" ht="5.25" customHeight="1">
      <c r="A8" s="352"/>
      <c r="B8" s="353"/>
    </row>
    <row r="9" spans="1:2" ht="15.75">
      <c r="A9" s="352" t="s">
        <v>522</v>
      </c>
      <c r="B9" s="354" t="s">
        <v>523</v>
      </c>
    </row>
    <row r="10" spans="1:2" ht="15.75">
      <c r="A10" s="355" t="s">
        <v>524</v>
      </c>
      <c r="B10" s="356" t="s">
        <v>525</v>
      </c>
    </row>
    <row r="11" spans="1:2" ht="15.75">
      <c r="A11" s="355" t="s">
        <v>526</v>
      </c>
      <c r="B11" s="356" t="s">
        <v>527</v>
      </c>
    </row>
    <row r="12" spans="1:2" ht="15.75">
      <c r="A12" s="355" t="s">
        <v>528</v>
      </c>
      <c r="B12" s="356" t="s">
        <v>529</v>
      </c>
    </row>
    <row r="13" spans="1:2" ht="15.75">
      <c r="A13" s="355" t="s">
        <v>530</v>
      </c>
      <c r="B13" s="356" t="s">
        <v>531</v>
      </c>
    </row>
    <row r="14" spans="1:2" ht="30.75">
      <c r="A14" s="355" t="s">
        <v>532</v>
      </c>
      <c r="B14" s="356" t="s">
        <v>533</v>
      </c>
    </row>
    <row r="15" spans="1:2" ht="15.75">
      <c r="A15" s="355" t="s">
        <v>534</v>
      </c>
      <c r="B15" s="356" t="s">
        <v>535</v>
      </c>
    </row>
    <row r="16" spans="1:2" ht="15.75">
      <c r="A16" s="355" t="s">
        <v>536</v>
      </c>
      <c r="B16" s="356" t="s">
        <v>537</v>
      </c>
    </row>
    <row r="17" spans="1:2" ht="5.25" customHeight="1">
      <c r="A17" s="357"/>
      <c r="B17" s="358"/>
    </row>
    <row r="18" spans="1:2" ht="15.75">
      <c r="A18" s="352" t="s">
        <v>538</v>
      </c>
      <c r="B18" s="354" t="s">
        <v>539</v>
      </c>
    </row>
    <row r="19" spans="1:2" ht="30.75">
      <c r="A19" s="355" t="s">
        <v>540</v>
      </c>
      <c r="B19" s="356" t="s">
        <v>541</v>
      </c>
    </row>
    <row r="20" spans="1:2" ht="30.75">
      <c r="A20" s="355" t="s">
        <v>542</v>
      </c>
      <c r="B20" s="356" t="s">
        <v>543</v>
      </c>
    </row>
    <row r="21" spans="1:2" ht="5.25" customHeight="1">
      <c r="A21" s="355"/>
      <c r="B21" s="356"/>
    </row>
    <row r="22" spans="1:2" ht="15.75">
      <c r="A22" s="359" t="s">
        <v>544</v>
      </c>
      <c r="B22" s="360" t="s">
        <v>545</v>
      </c>
    </row>
    <row r="23" spans="1:2" ht="15.75">
      <c r="A23" s="361" t="s">
        <v>546</v>
      </c>
      <c r="B23" s="362" t="s">
        <v>547</v>
      </c>
    </row>
    <row r="24" spans="1:2" ht="15.75">
      <c r="A24" s="361" t="s">
        <v>548</v>
      </c>
      <c r="B24" s="362" t="s">
        <v>549</v>
      </c>
    </row>
    <row r="25" spans="1:2" ht="30.75">
      <c r="A25" s="361" t="s">
        <v>550</v>
      </c>
      <c r="B25" s="363" t="s">
        <v>551</v>
      </c>
    </row>
    <row r="26" spans="1:2" ht="5.25" customHeight="1" thickBot="1">
      <c r="A26" s="364"/>
      <c r="B26" s="365"/>
    </row>
  </sheetData>
  <mergeCells count="2">
    <mergeCell ref="A3:B3"/>
    <mergeCell ref="A4:B4"/>
  </mergeCells>
  <printOptions horizontalCentered="1"/>
  <pageMargins left="0.70866141732283505" right="0.70866141732283505" top="1.7322834645669301" bottom="0.74803149606299202" header="0.31496062992126" footer="0.31496062992126"/>
  <pageSetup paperSize="9"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3:F12"/>
  <sheetViews>
    <sheetView rightToLeft="1" view="pageLayout" zoomScaleNormal="115" workbookViewId="0">
      <selection activeCell="B5" sqref="B5"/>
    </sheetView>
  </sheetViews>
  <sheetFormatPr defaultColWidth="9" defaultRowHeight="12.75"/>
  <cols>
    <col min="1" max="1" width="9" style="230"/>
    <col min="2" max="6" width="12.7109375" style="230" customWidth="1"/>
    <col min="7" max="16384" width="9" style="230"/>
  </cols>
  <sheetData>
    <row r="3" spans="1:6" ht="15.75">
      <c r="A3" s="832" t="s">
        <v>370</v>
      </c>
      <c r="B3" s="832"/>
      <c r="C3" s="832"/>
      <c r="D3" s="832"/>
      <c r="E3" s="832"/>
      <c r="F3" s="832"/>
    </row>
    <row r="4" spans="1:6" ht="12.75" customHeight="1">
      <c r="A4" s="833" t="s">
        <v>371</v>
      </c>
      <c r="B4" s="833"/>
      <c r="C4" s="833"/>
      <c r="D4" s="833"/>
      <c r="E4" s="833"/>
      <c r="F4" s="833"/>
    </row>
    <row r="7" spans="1:6">
      <c r="A7" s="245"/>
      <c r="B7" s="246" t="s">
        <v>476</v>
      </c>
      <c r="C7" s="246" t="s">
        <v>308</v>
      </c>
      <c r="D7" s="246" t="s">
        <v>309</v>
      </c>
      <c r="E7" s="246" t="s">
        <v>310</v>
      </c>
      <c r="F7" s="247" t="s">
        <v>1</v>
      </c>
    </row>
    <row r="8" spans="1:6">
      <c r="A8" s="248">
        <v>2014</v>
      </c>
      <c r="B8" s="250">
        <v>15546</v>
      </c>
      <c r="C8" s="250">
        <v>9656</v>
      </c>
      <c r="D8" s="250">
        <v>2894.2</v>
      </c>
      <c r="E8" s="250">
        <v>733</v>
      </c>
      <c r="F8" s="250">
        <f>SUM(B8:E8)</f>
        <v>28829.200000000001</v>
      </c>
    </row>
    <row r="9" spans="1:6" ht="15">
      <c r="A9" s="248">
        <v>2015</v>
      </c>
      <c r="B9" s="251">
        <f>917+1303+551+540+220+1030+641+1104+511+971+656+982+665+1167+1263+627+234+1256+858+50</f>
        <v>15546</v>
      </c>
      <c r="C9" s="249">
        <v>9656</v>
      </c>
      <c r="D9" s="250">
        <v>2840</v>
      </c>
      <c r="E9" s="250">
        <f>29+29+29+29+100+100+29+29+29+100+100+100</f>
        <v>703</v>
      </c>
      <c r="F9" s="250">
        <f>SUM(B9:E9)</f>
        <v>28745</v>
      </c>
    </row>
    <row r="10" spans="1:6" ht="15">
      <c r="A10" s="248">
        <v>2016</v>
      </c>
      <c r="B10" s="252">
        <v>15220</v>
      </c>
      <c r="C10" s="249">
        <v>10000</v>
      </c>
      <c r="D10" s="250">
        <v>2838.16</v>
      </c>
      <c r="E10" s="250">
        <f>(29*7)+(100*5)</f>
        <v>703</v>
      </c>
      <c r="F10" s="250">
        <f>SUM(B10:E10)</f>
        <v>28761.16</v>
      </c>
    </row>
    <row r="11" spans="1:6" ht="15">
      <c r="A11" s="248">
        <v>2017</v>
      </c>
      <c r="B11" s="252">
        <v>16622</v>
      </c>
      <c r="C11" s="249">
        <v>10200</v>
      </c>
      <c r="D11" s="250">
        <v>2846</v>
      </c>
      <c r="E11" s="250">
        <v>703</v>
      </c>
      <c r="F11" s="250">
        <f>SUM(B11:E11)</f>
        <v>30371</v>
      </c>
    </row>
    <row r="12" spans="1:6" ht="15">
      <c r="A12" s="248">
        <v>2018</v>
      </c>
      <c r="B12" s="252">
        <v>16682</v>
      </c>
      <c r="C12" s="251">
        <v>11100</v>
      </c>
      <c r="D12" s="252">
        <v>2662</v>
      </c>
      <c r="E12" s="252">
        <v>703</v>
      </c>
      <c r="F12" s="250">
        <f>SUM(B12:E12)</f>
        <v>31147</v>
      </c>
    </row>
  </sheetData>
  <mergeCells count="2">
    <mergeCell ref="A3:F3"/>
    <mergeCell ref="A4:F4"/>
  </mergeCells>
  <printOptions horizontalCentered="1"/>
  <pageMargins left="0.70866141732283505" right="0.70866141732283505" top="1.7322834645669301" bottom="0.74803149606299202" header="0.31496062992126" footer="0.31496062992126"/>
  <pageSetup paperSize="9" orientation="portrait" r:id="rId1"/>
  <headerFooter>
    <oddHeader>&amp;C&amp;G</oddHeader>
    <oddFooter>&amp;L&amp;8&amp;K00-038Annual Statistical Report 2019&amp;C&amp;8&amp;K00-040&amp;A&amp;R&amp;8&amp;K00-039التقرير الإحصائي السنوي 2019</oddFoot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3:I52"/>
  <sheetViews>
    <sheetView rightToLeft="1" view="pageLayout" zoomScaleNormal="115" workbookViewId="0">
      <selection activeCell="B5" sqref="B5"/>
    </sheetView>
  </sheetViews>
  <sheetFormatPr defaultColWidth="9" defaultRowHeight="12.75"/>
  <cols>
    <col min="1" max="1" width="9" style="230"/>
    <col min="2" max="6" width="12.7109375" style="230" customWidth="1"/>
    <col min="7" max="16384" width="9" style="230"/>
  </cols>
  <sheetData>
    <row r="3" spans="1:9" ht="15.75">
      <c r="A3" s="832" t="s">
        <v>372</v>
      </c>
      <c r="B3" s="832"/>
      <c r="C3" s="832"/>
      <c r="D3" s="832"/>
      <c r="E3" s="832"/>
      <c r="F3" s="832"/>
    </row>
    <row r="4" spans="1:9">
      <c r="A4" s="834" t="s">
        <v>373</v>
      </c>
      <c r="B4" s="834"/>
      <c r="C4" s="834"/>
      <c r="D4" s="834"/>
      <c r="E4" s="834"/>
      <c r="F4" s="834"/>
    </row>
    <row r="7" spans="1:9">
      <c r="A7" s="245"/>
      <c r="B7" s="246" t="s">
        <v>476</v>
      </c>
      <c r="C7" s="246" t="s">
        <v>308</v>
      </c>
      <c r="D7" s="246" t="s">
        <v>309</v>
      </c>
      <c r="E7" s="246" t="s">
        <v>310</v>
      </c>
      <c r="F7" s="247" t="s">
        <v>1</v>
      </c>
    </row>
    <row r="8" spans="1:9" ht="15">
      <c r="A8" s="248">
        <v>2013</v>
      </c>
      <c r="B8" s="249">
        <v>65492</v>
      </c>
      <c r="C8" s="249">
        <v>37478</v>
      </c>
      <c r="D8" s="249">
        <f>11065.94-5637.84</f>
        <v>5428.1</v>
      </c>
      <c r="E8" s="249">
        <v>1580.6</v>
      </c>
      <c r="F8" s="249">
        <f t="shared" ref="F8" si="0">SUM(B8:E8)</f>
        <v>109978.70000000001</v>
      </c>
    </row>
    <row r="9" spans="1:9" ht="15">
      <c r="A9" s="248">
        <v>2014</v>
      </c>
      <c r="B9" s="249">
        <v>70847</v>
      </c>
      <c r="C9" s="249">
        <v>39599</v>
      </c>
      <c r="D9" s="249">
        <v>5682.77</v>
      </c>
      <c r="E9" s="249">
        <f>158.82+24.053+101.897+0.043+0.046+25.21+63.311+25.85+0.015+0.009+0.205</f>
        <v>399.45899999999995</v>
      </c>
      <c r="F9" s="249">
        <f>SUM(B9:E9)</f>
        <v>116528.22900000001</v>
      </c>
    </row>
    <row r="10" spans="1:9" ht="15">
      <c r="A10" s="248">
        <v>2015</v>
      </c>
      <c r="B10" s="249">
        <f>11641+305+5206+9620+9991+9747+8182+11691+4263+8880+243</f>
        <v>79769</v>
      </c>
      <c r="C10" s="249">
        <v>42006</v>
      </c>
      <c r="D10" s="250">
        <v>5433</v>
      </c>
      <c r="E10" s="250">
        <f>71.45+26.7125+41.183+0.152+0.05+0.077+1.1975+8.787+0.017+0.048+0+7.876</f>
        <v>157.54999999999998</v>
      </c>
      <c r="F10" s="249">
        <f>SUM(B10:E10)</f>
        <v>127365.55</v>
      </c>
    </row>
    <row r="11" spans="1:9" ht="15">
      <c r="A11" s="248">
        <v>2016</v>
      </c>
      <c r="B11" s="249">
        <f>11773+169+4998+11108+10362+10430+6554+12462+3940+8404+231+96</f>
        <v>80527</v>
      </c>
      <c r="C11" s="249">
        <v>43092</v>
      </c>
      <c r="D11" s="250">
        <f>3528.860689+557.2478+1595.253+0.0002+0.000966+3.40177</f>
        <v>5684.7644250000003</v>
      </c>
      <c r="E11" s="250">
        <f>288.974+1.251+2.311</f>
        <v>292.53599999999994</v>
      </c>
      <c r="F11" s="249">
        <f>SUM(B11:E11)</f>
        <v>129596.30042499999</v>
      </c>
    </row>
    <row r="12" spans="1:9" ht="15">
      <c r="A12" s="248">
        <v>2017</v>
      </c>
      <c r="B12" s="249">
        <v>83006</v>
      </c>
      <c r="C12" s="249">
        <v>45162</v>
      </c>
      <c r="D12" s="250">
        <v>5899.34</v>
      </c>
      <c r="E12" s="250">
        <v>486</v>
      </c>
      <c r="F12" s="249">
        <f>SUM(B12:E12)</f>
        <v>134553.34</v>
      </c>
      <c r="H12" s="253"/>
      <c r="I12" s="253"/>
    </row>
    <row r="13" spans="1:9" ht="15">
      <c r="A13" s="248">
        <v>2018</v>
      </c>
      <c r="B13" s="251">
        <v>84182</v>
      </c>
      <c r="C13" s="251">
        <v>45960</v>
      </c>
      <c r="D13" s="252">
        <v>5272</v>
      </c>
      <c r="E13" s="252">
        <v>582</v>
      </c>
      <c r="F13" s="249">
        <f>SUM(B13:E13)</f>
        <v>135996</v>
      </c>
      <c r="H13" s="253"/>
      <c r="I13" s="253"/>
    </row>
    <row r="14" spans="1:9">
      <c r="H14" s="253"/>
    </row>
    <row r="51" spans="2:5">
      <c r="B51" s="835"/>
      <c r="C51" s="835"/>
      <c r="D51" s="835"/>
      <c r="E51" s="835"/>
    </row>
    <row r="52" spans="2:5">
      <c r="B52" s="254"/>
      <c r="C52" s="254"/>
      <c r="D52" s="255"/>
    </row>
  </sheetData>
  <mergeCells count="3">
    <mergeCell ref="A3:F3"/>
    <mergeCell ref="A4:F4"/>
    <mergeCell ref="B51:E51"/>
  </mergeCells>
  <printOptions horizontalCentered="1"/>
  <pageMargins left="0.70866141732283505" right="0.70866141732283505" top="1.7322834645669301" bottom="0.74803149606299202" header="0.31496062992126" footer="0.31496062992126"/>
  <pageSetup paperSize="9" orientation="portrait" r:id="rId1"/>
  <headerFooter>
    <oddHeader>&amp;C&amp;G</oddHeader>
    <oddFooter>&amp;L&amp;8&amp;K00-038Annual Statistical Report 2019&amp;C&amp;8&amp;K00-040&amp;A&amp;R&amp;8&amp;K00-039التقرير الإحصائي السنوي 2019</oddFoot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3:G12"/>
  <sheetViews>
    <sheetView rightToLeft="1" view="pageLayout" zoomScaleNormal="115" workbookViewId="0">
      <selection activeCell="A3" sqref="A3:K3"/>
    </sheetView>
  </sheetViews>
  <sheetFormatPr defaultColWidth="9" defaultRowHeight="12.75"/>
  <cols>
    <col min="1" max="1" width="9" style="230"/>
    <col min="2" max="6" width="12.7109375" style="230" customWidth="1"/>
    <col min="7" max="7" width="12.42578125" style="230" customWidth="1"/>
    <col min="8" max="16384" width="9" style="230"/>
  </cols>
  <sheetData>
    <row r="3" spans="1:7" ht="15.75">
      <c r="A3" s="836" t="s">
        <v>374</v>
      </c>
      <c r="B3" s="836"/>
      <c r="C3" s="836"/>
      <c r="D3" s="836"/>
      <c r="E3" s="836"/>
      <c r="F3" s="836"/>
      <c r="G3" s="836"/>
    </row>
    <row r="4" spans="1:7" ht="12.75" customHeight="1">
      <c r="A4" s="834" t="s">
        <v>375</v>
      </c>
      <c r="B4" s="834"/>
      <c r="C4" s="834"/>
      <c r="D4" s="834"/>
      <c r="E4" s="834"/>
      <c r="F4" s="834"/>
      <c r="G4" s="834"/>
    </row>
    <row r="6" spans="1:7" ht="15">
      <c r="A6" s="376"/>
      <c r="B6"/>
      <c r="C6"/>
      <c r="D6"/>
    </row>
    <row r="7" spans="1:7" ht="31.5" customHeight="1">
      <c r="A7" s="838"/>
      <c r="B7" s="839" t="s">
        <v>705</v>
      </c>
      <c r="C7" s="839"/>
      <c r="D7" s="839" t="s">
        <v>706</v>
      </c>
      <c r="E7" s="839"/>
      <c r="F7" s="839" t="s">
        <v>707</v>
      </c>
      <c r="G7" s="839"/>
    </row>
    <row r="8" spans="1:7" ht="27" customHeight="1">
      <c r="A8" s="838"/>
      <c r="B8" s="840" t="s">
        <v>708</v>
      </c>
      <c r="C8" s="840"/>
      <c r="D8" s="840" t="s">
        <v>709</v>
      </c>
      <c r="E8" s="840"/>
      <c r="F8" s="840" t="s">
        <v>710</v>
      </c>
      <c r="G8" s="840"/>
    </row>
    <row r="9" spans="1:7" ht="23.25" customHeight="1">
      <c r="A9" s="713">
        <v>2016</v>
      </c>
      <c r="B9" s="837">
        <v>11180.6</v>
      </c>
      <c r="C9" s="837"/>
      <c r="D9" s="837">
        <v>110393.7</v>
      </c>
      <c r="E9" s="837"/>
      <c r="F9" s="841">
        <v>121574.3</v>
      </c>
      <c r="G9" s="841"/>
    </row>
    <row r="10" spans="1:7" ht="23.25" customHeight="1">
      <c r="A10" s="713">
        <v>2017</v>
      </c>
      <c r="B10" s="837">
        <v>11717.6</v>
      </c>
      <c r="C10" s="837"/>
      <c r="D10" s="837">
        <v>114616.1</v>
      </c>
      <c r="E10" s="837"/>
      <c r="F10" s="841">
        <v>126333.6</v>
      </c>
      <c r="G10" s="841"/>
    </row>
    <row r="11" spans="1:7" ht="23.25" customHeight="1">
      <c r="A11" s="714">
        <v>2018</v>
      </c>
      <c r="B11" s="837">
        <v>11715.4</v>
      </c>
      <c r="C11" s="837"/>
      <c r="D11" s="837">
        <v>115845.8</v>
      </c>
      <c r="E11" s="837"/>
      <c r="F11" s="841">
        <v>127561.2</v>
      </c>
      <c r="G11" s="841"/>
    </row>
    <row r="12" spans="1:7" ht="15">
      <c r="A12" s="376"/>
      <c r="B12"/>
      <c r="C12"/>
      <c r="D12"/>
    </row>
  </sheetData>
  <mergeCells count="18">
    <mergeCell ref="F10:G10"/>
    <mergeCell ref="F11:G11"/>
    <mergeCell ref="A3:G3"/>
    <mergeCell ref="A4:G4"/>
    <mergeCell ref="B9:C9"/>
    <mergeCell ref="B10:C10"/>
    <mergeCell ref="B11:C11"/>
    <mergeCell ref="D9:E9"/>
    <mergeCell ref="D10:E10"/>
    <mergeCell ref="D11:E11"/>
    <mergeCell ref="A7:A8"/>
    <mergeCell ref="B7:C7"/>
    <mergeCell ref="B8:C8"/>
    <mergeCell ref="D8:E8"/>
    <mergeCell ref="D7:E7"/>
    <mergeCell ref="F7:G7"/>
    <mergeCell ref="F8:G8"/>
    <mergeCell ref="F9:G9"/>
  </mergeCells>
  <printOptions horizontalCentered="1"/>
  <pageMargins left="0.70866141732283505" right="0.70866141732283505" top="1.7322834645669301" bottom="0.74803149606299202" header="0.31496062992126" footer="0.31496062992126"/>
  <pageSetup paperSize="9" orientation="portrait" r:id="rId1"/>
  <headerFooter>
    <oddHeader>&amp;C&amp;G</oddHeader>
    <oddFooter>&amp;L&amp;8&amp;K00-038Annual Statistical Report 2019&amp;C&amp;8&amp;K00-040&amp;A&amp;R&amp;8&amp;K00-039التقرير الإحصائي السنوي 2019</oddFoot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B3:F12"/>
  <sheetViews>
    <sheetView rightToLeft="1" view="pageLayout" zoomScaleNormal="115" workbookViewId="0">
      <selection activeCell="B5" sqref="B5"/>
    </sheetView>
  </sheetViews>
  <sheetFormatPr defaultColWidth="9" defaultRowHeight="12.75"/>
  <cols>
    <col min="1" max="1" width="4.140625" style="230" customWidth="1"/>
    <col min="2" max="2" width="9" style="230"/>
    <col min="3" max="6" width="15.7109375" style="230" customWidth="1"/>
    <col min="7" max="7" width="4.5703125" style="230" customWidth="1"/>
    <col min="8" max="16384" width="9" style="230"/>
  </cols>
  <sheetData>
    <row r="3" spans="2:6" ht="15.75">
      <c r="B3" s="832" t="s">
        <v>376</v>
      </c>
      <c r="C3" s="832"/>
      <c r="D3" s="832"/>
      <c r="E3" s="832"/>
      <c r="F3" s="832"/>
    </row>
    <row r="4" spans="2:6">
      <c r="B4" s="834" t="s">
        <v>377</v>
      </c>
      <c r="C4" s="834"/>
      <c r="D4" s="834"/>
      <c r="E4" s="834"/>
      <c r="F4" s="834"/>
    </row>
    <row r="7" spans="2:6">
      <c r="B7" s="245"/>
      <c r="C7" s="246" t="s">
        <v>476</v>
      </c>
      <c r="D7" s="246" t="s">
        <v>308</v>
      </c>
      <c r="E7" s="246" t="s">
        <v>309</v>
      </c>
      <c r="F7" s="246" t="s">
        <v>310</v>
      </c>
    </row>
    <row r="8" spans="2:6">
      <c r="B8" s="248">
        <v>2014</v>
      </c>
      <c r="C8" s="257">
        <v>8983</v>
      </c>
      <c r="D8" s="258">
        <v>7233</v>
      </c>
      <c r="E8" s="257">
        <v>2150</v>
      </c>
      <c r="F8" s="258">
        <v>2157</v>
      </c>
    </row>
    <row r="9" spans="2:6">
      <c r="B9" s="248">
        <v>2015</v>
      </c>
      <c r="C9" s="257">
        <v>10172</v>
      </c>
      <c r="D9" s="258">
        <v>7696</v>
      </c>
      <c r="E9" s="257">
        <v>2340</v>
      </c>
      <c r="F9" s="258">
        <v>2373</v>
      </c>
    </row>
    <row r="10" spans="2:6">
      <c r="B10" s="248">
        <v>2016</v>
      </c>
      <c r="C10" s="257">
        <v>10518</v>
      </c>
      <c r="D10" s="258">
        <v>7982</v>
      </c>
      <c r="E10" s="257">
        <v>2390.1999999999998</v>
      </c>
      <c r="F10" s="258">
        <v>2566</v>
      </c>
    </row>
    <row r="11" spans="2:6">
      <c r="B11" s="248">
        <v>2017</v>
      </c>
      <c r="C11" s="257">
        <v>10876</v>
      </c>
      <c r="D11" s="258">
        <v>8232</v>
      </c>
      <c r="E11" s="257">
        <v>2424</v>
      </c>
      <c r="F11" s="258">
        <v>2760</v>
      </c>
    </row>
    <row r="12" spans="2:6">
      <c r="B12" s="248">
        <v>2018</v>
      </c>
      <c r="C12" s="366">
        <v>11080</v>
      </c>
      <c r="D12" s="367">
        <v>8507</v>
      </c>
      <c r="E12" s="366">
        <v>2355</v>
      </c>
      <c r="F12" s="258">
        <v>2841</v>
      </c>
    </row>
  </sheetData>
  <mergeCells count="2">
    <mergeCell ref="B3:F3"/>
    <mergeCell ref="B4:F4"/>
  </mergeCells>
  <printOptions horizontalCentered="1"/>
  <pageMargins left="0.70866141732283505" right="0.70866141732283505" top="1.7322834645669301" bottom="0.74803149606299202" header="0.31496062992126" footer="0.31496062992126"/>
  <pageSetup paperSize="9" orientation="portrait" r:id="rId1"/>
  <headerFooter>
    <oddHeader>&amp;C&amp;G</oddHeader>
    <oddFooter>&amp;L&amp;8&amp;K00-038Annual Statistical Report 2019&amp;C&amp;8&amp;K00-040&amp;A&amp;R&amp;8&amp;K00-039التقرير الإحصائي السنوي 2019</oddFoot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3:R12"/>
  <sheetViews>
    <sheetView rightToLeft="1" view="pageLayout" topLeftCell="G1" zoomScaleNormal="115" workbookViewId="0">
      <selection activeCell="L5" sqref="L5"/>
    </sheetView>
  </sheetViews>
  <sheetFormatPr defaultColWidth="9" defaultRowHeight="12.75"/>
  <cols>
    <col min="1" max="1" width="11.140625" style="230" hidden="1" customWidth="1"/>
    <col min="2" max="6" width="12.7109375" style="230" hidden="1" customWidth="1"/>
    <col min="7" max="7" width="4.5703125" style="230" customWidth="1"/>
    <col min="8" max="11" width="0" style="230" hidden="1" customWidth="1"/>
    <col min="12" max="12" width="9" style="230"/>
    <col min="13" max="16" width="12.28515625" style="230" customWidth="1"/>
    <col min="17" max="17" width="10.28515625" style="230" bestFit="1" customWidth="1"/>
    <col min="18" max="16384" width="9" style="230"/>
  </cols>
  <sheetData>
    <row r="3" spans="1:18" ht="15.75">
      <c r="A3" s="842" t="s">
        <v>311</v>
      </c>
      <c r="B3" s="842"/>
      <c r="C3" s="842"/>
      <c r="D3" s="842"/>
      <c r="E3" s="842"/>
      <c r="F3" s="842"/>
      <c r="L3" s="832" t="s">
        <v>378</v>
      </c>
      <c r="M3" s="832"/>
      <c r="N3" s="832"/>
      <c r="O3" s="832"/>
      <c r="P3" s="832"/>
      <c r="Q3" s="832"/>
    </row>
    <row r="4" spans="1:18" ht="12.75" customHeight="1">
      <c r="A4" s="843" t="s">
        <v>312</v>
      </c>
      <c r="B4" s="843"/>
      <c r="C4" s="843"/>
      <c r="D4" s="843"/>
      <c r="E4" s="843"/>
      <c r="F4" s="843"/>
      <c r="L4" s="834" t="s">
        <v>379</v>
      </c>
      <c r="M4" s="834"/>
      <c r="N4" s="834"/>
      <c r="O4" s="834"/>
      <c r="P4" s="834"/>
      <c r="Q4" s="834"/>
    </row>
    <row r="7" spans="1:18" ht="36.75">
      <c r="A7" s="245"/>
      <c r="B7" s="259" t="s">
        <v>313</v>
      </c>
      <c r="C7" s="259" t="s">
        <v>314</v>
      </c>
      <c r="D7" s="259" t="s">
        <v>315</v>
      </c>
      <c r="E7" s="259" t="s">
        <v>316</v>
      </c>
      <c r="F7" s="247" t="s">
        <v>317</v>
      </c>
      <c r="L7" s="245"/>
      <c r="M7" s="259" t="s">
        <v>476</v>
      </c>
      <c r="N7" s="259" t="s">
        <v>308</v>
      </c>
      <c r="O7" s="259" t="s">
        <v>309</v>
      </c>
      <c r="P7" s="259" t="s">
        <v>310</v>
      </c>
      <c r="Q7" s="247" t="s">
        <v>1</v>
      </c>
    </row>
    <row r="8" spans="1:18" ht="15">
      <c r="A8" s="260">
        <v>2014</v>
      </c>
      <c r="B8" s="250">
        <f>136734+338200</f>
        <v>474934</v>
      </c>
      <c r="C8" s="249">
        <v>677751</v>
      </c>
      <c r="D8" s="263" t="e">
        <f>(#REF!*2.8%)+#REF!</f>
        <v>#REF!</v>
      </c>
      <c r="E8" s="249">
        <v>278325</v>
      </c>
      <c r="F8" s="262" t="e">
        <f>SUM(B8:E8)</f>
        <v>#REF!</v>
      </c>
      <c r="L8" s="260">
        <v>2014</v>
      </c>
      <c r="M8" s="250">
        <v>474934</v>
      </c>
      <c r="N8" s="250">
        <v>677751</v>
      </c>
      <c r="O8" s="250">
        <v>356053</v>
      </c>
      <c r="P8" s="250">
        <v>278325</v>
      </c>
      <c r="Q8" s="261">
        <f t="shared" ref="Q8:Q9" si="0">SUM(M8:P8)</f>
        <v>1787063</v>
      </c>
    </row>
    <row r="9" spans="1:18" ht="15">
      <c r="A9" s="248">
        <v>2015</v>
      </c>
      <c r="B9" s="264">
        <f>(B8*6.4%)+B8</f>
        <v>505329.77600000001</v>
      </c>
      <c r="C9" s="264">
        <f>(C8*4%)+C8</f>
        <v>704861.04</v>
      </c>
      <c r="D9" s="264" t="e">
        <f>(D8*2.8%)+D8</f>
        <v>#REF!</v>
      </c>
      <c r="E9" s="264">
        <f>(E8*5%)+E8</f>
        <v>292241.25</v>
      </c>
      <c r="F9" s="265" t="e">
        <f>SUM(B9:E9)</f>
        <v>#REF!</v>
      </c>
      <c r="G9" s="266"/>
      <c r="L9" s="260">
        <v>2015</v>
      </c>
      <c r="M9" s="250">
        <f>347480+139659</f>
        <v>487139</v>
      </c>
      <c r="N9" s="250">
        <v>708148</v>
      </c>
      <c r="O9" s="250">
        <v>365333</v>
      </c>
      <c r="P9" s="267">
        <v>315399</v>
      </c>
      <c r="Q9" s="261">
        <f t="shared" si="0"/>
        <v>1876019</v>
      </c>
    </row>
    <row r="10" spans="1:18" ht="15">
      <c r="A10" s="268"/>
      <c r="B10" s="269"/>
      <c r="C10" s="269"/>
      <c r="D10" s="269"/>
      <c r="E10" s="269"/>
      <c r="F10" s="270"/>
      <c r="G10" s="266"/>
      <c r="L10" s="260">
        <v>2016</v>
      </c>
      <c r="M10" s="250">
        <f>145597+354049</f>
        <v>499646</v>
      </c>
      <c r="N10" s="250">
        <v>752505</v>
      </c>
      <c r="O10" s="250">
        <v>373460</v>
      </c>
      <c r="P10" s="267">
        <v>331169</v>
      </c>
      <c r="Q10" s="261">
        <f>SUM(M10:P10)</f>
        <v>1956780</v>
      </c>
      <c r="R10" s="253"/>
    </row>
    <row r="11" spans="1:18" ht="15">
      <c r="B11" s="271" t="s">
        <v>318</v>
      </c>
      <c r="L11" s="260">
        <v>2017</v>
      </c>
      <c r="M11" s="249">
        <v>526099</v>
      </c>
      <c r="N11" s="249">
        <v>796764</v>
      </c>
      <c r="O11" s="250">
        <v>378711</v>
      </c>
      <c r="P11" s="267">
        <v>331256</v>
      </c>
      <c r="Q11" s="261">
        <f>SUM(M11:P11)</f>
        <v>2032830</v>
      </c>
    </row>
    <row r="12" spans="1:18" ht="15">
      <c r="B12" s="271"/>
      <c r="L12" s="260">
        <v>2018</v>
      </c>
      <c r="M12" s="251">
        <v>531951</v>
      </c>
      <c r="N12" s="251">
        <v>844216</v>
      </c>
      <c r="O12" s="252">
        <v>375453</v>
      </c>
      <c r="P12" s="368">
        <v>335336</v>
      </c>
      <c r="Q12" s="261">
        <f>SUM(M12:P12)</f>
        <v>2086956</v>
      </c>
    </row>
  </sheetData>
  <mergeCells count="4">
    <mergeCell ref="A3:F3"/>
    <mergeCell ref="L3:Q3"/>
    <mergeCell ref="A4:F4"/>
    <mergeCell ref="L4:Q4"/>
  </mergeCells>
  <printOptions horizontalCentered="1"/>
  <pageMargins left="0.70866141732283505" right="0.70866141732283505" top="1.7322834645669301" bottom="0.74803149606299202" header="0.31496062992126" footer="0.31496062992126"/>
  <pageSetup paperSize="9" orientation="portrait" r:id="rId1"/>
  <headerFooter>
    <oddHeader>&amp;C&amp;G</oddHeader>
    <oddFooter>&amp;L&amp;8&amp;K00-038Annual Statistical Report 2019&amp;C&amp;8&amp;K00-040&amp;A&amp;R&amp;8&amp;K00-039التقرير الإحصائي السنوي 2019</oddFoot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3:D20"/>
  <sheetViews>
    <sheetView rightToLeft="1" view="pageLayout" zoomScaleNormal="115" workbookViewId="0">
      <selection activeCell="A5" sqref="A5"/>
    </sheetView>
  </sheetViews>
  <sheetFormatPr defaultColWidth="9" defaultRowHeight="12.75"/>
  <cols>
    <col min="1" max="1" width="11.28515625" style="230" customWidth="1"/>
    <col min="2" max="4" width="20.7109375" style="230" customWidth="1"/>
    <col min="5" max="6" width="9" style="230"/>
    <col min="7" max="7" width="4.5703125" style="230" customWidth="1"/>
    <col min="8" max="16384" width="9" style="230"/>
  </cols>
  <sheetData>
    <row r="3" spans="1:4" ht="15.75">
      <c r="A3" s="844" t="s">
        <v>380</v>
      </c>
      <c r="B3" s="832"/>
      <c r="C3" s="832"/>
      <c r="D3" s="832"/>
    </row>
    <row r="4" spans="1:4">
      <c r="A4" s="834" t="s">
        <v>381</v>
      </c>
      <c r="B4" s="834"/>
      <c r="C4" s="834"/>
      <c r="D4" s="834"/>
    </row>
    <row r="7" spans="1:4" ht="25.5">
      <c r="A7" s="245"/>
      <c r="B7" s="259" t="s">
        <v>315</v>
      </c>
      <c r="C7" s="259" t="s">
        <v>316</v>
      </c>
      <c r="D7" s="247" t="s">
        <v>317</v>
      </c>
    </row>
    <row r="8" spans="1:4" ht="15">
      <c r="A8" s="248">
        <v>2014</v>
      </c>
      <c r="B8" s="250">
        <v>5542</v>
      </c>
      <c r="C8" s="249">
        <v>11080</v>
      </c>
      <c r="D8" s="249">
        <f t="shared" ref="D8:D9" si="0">SUM(B8:C8)</f>
        <v>16622</v>
      </c>
    </row>
    <row r="9" spans="1:4" ht="15">
      <c r="A9" s="248">
        <v>2015</v>
      </c>
      <c r="B9" s="249">
        <v>6852</v>
      </c>
      <c r="C9" s="249">
        <v>12587</v>
      </c>
      <c r="D9" s="249">
        <f t="shared" si="0"/>
        <v>19439</v>
      </c>
    </row>
    <row r="10" spans="1:4" ht="15">
      <c r="A10" s="248">
        <v>2016</v>
      </c>
      <c r="B10" s="249">
        <v>6719</v>
      </c>
      <c r="C10" s="249">
        <v>13236</v>
      </c>
      <c r="D10" s="249">
        <f>SUM(B10:C10)</f>
        <v>19955</v>
      </c>
    </row>
    <row r="11" spans="1:4" ht="15">
      <c r="A11" s="248">
        <v>2017</v>
      </c>
      <c r="B11" s="249">
        <v>6928</v>
      </c>
      <c r="C11" s="249">
        <v>13966</v>
      </c>
      <c r="D11" s="249">
        <f>SUM(B11:C11)</f>
        <v>20894</v>
      </c>
    </row>
    <row r="12" spans="1:4" ht="15">
      <c r="A12" s="248">
        <v>2018</v>
      </c>
      <c r="B12" s="251">
        <v>7321</v>
      </c>
      <c r="C12" s="251">
        <v>14120</v>
      </c>
      <c r="D12" s="249">
        <f>SUM(B12:C12)</f>
        <v>21441</v>
      </c>
    </row>
    <row r="14" spans="1:4">
      <c r="A14" s="256" t="s">
        <v>319</v>
      </c>
    </row>
    <row r="16" spans="1:4" ht="25.5" hidden="1">
      <c r="A16" s="245"/>
      <c r="B16" s="259" t="s">
        <v>315</v>
      </c>
      <c r="C16" s="259" t="s">
        <v>316</v>
      </c>
      <c r="D16" s="247" t="s">
        <v>317</v>
      </c>
    </row>
    <row r="17" spans="1:4" ht="15" hidden="1">
      <c r="A17" s="248">
        <v>2013</v>
      </c>
      <c r="B17" s="250">
        <v>5637.84</v>
      </c>
      <c r="C17" s="250">
        <v>8717</v>
      </c>
      <c r="D17" s="249">
        <f t="shared" ref="D17:D18" si="1">SUM(B17:C17)</f>
        <v>14354.84</v>
      </c>
    </row>
    <row r="18" spans="1:4" ht="15" hidden="1">
      <c r="A18" s="248">
        <v>2014</v>
      </c>
      <c r="B18" s="250">
        <v>5396.8691310000004</v>
      </c>
      <c r="C18" s="249"/>
      <c r="D18" s="249">
        <f t="shared" si="1"/>
        <v>5396.8691310000004</v>
      </c>
    </row>
    <row r="19" spans="1:4" hidden="1"/>
    <row r="20" spans="1:4" hidden="1">
      <c r="A20" s="230" t="s">
        <v>320</v>
      </c>
    </row>
  </sheetData>
  <mergeCells count="2">
    <mergeCell ref="A3:D3"/>
    <mergeCell ref="A4:D4"/>
  </mergeCells>
  <printOptions horizontalCentered="1"/>
  <pageMargins left="0.70866141732283505" right="0.70866141732283505" top="1.7322834645669301" bottom="0.74803149606299202" header="0.31496062992126" footer="0.31496062992126"/>
  <pageSetup paperSize="9" orientation="portrait" r:id="rId1"/>
  <headerFooter>
    <oddHeader>&amp;C&amp;G</oddHeader>
    <oddFooter>&amp;L&amp;8&amp;K00-038Annual Statistical Report 2019&amp;C&amp;8&amp;K00-040&amp;A&amp;R&amp;8&amp;K00-039التقرير الإحصائي السنوي 2019</oddFoot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B1:O24"/>
  <sheetViews>
    <sheetView rightToLeft="1" view="pageLayout" topLeftCell="B1" zoomScale="70" zoomScaleNormal="70" zoomScalePageLayoutView="70" workbookViewId="0">
      <selection activeCell="G13" sqref="G13"/>
    </sheetView>
  </sheetViews>
  <sheetFormatPr defaultColWidth="9.140625" defaultRowHeight="12.75"/>
  <cols>
    <col min="1" max="1" width="1.42578125" style="230" customWidth="1"/>
    <col min="2" max="2" width="14.85546875" style="230" customWidth="1"/>
    <col min="3" max="3" width="9.140625" style="230"/>
    <col min="4" max="4" width="19.7109375" style="230" customWidth="1"/>
    <col min="5" max="5" width="16" style="230" customWidth="1"/>
    <col min="6" max="6" width="19.7109375" style="230" customWidth="1"/>
    <col min="7" max="9" width="16" style="230" customWidth="1"/>
    <col min="10" max="10" width="2.85546875" style="230" customWidth="1"/>
    <col min="11" max="16384" width="9.140625" style="230"/>
  </cols>
  <sheetData>
    <row r="1" spans="2:15" ht="15.75">
      <c r="B1" s="863" t="s">
        <v>382</v>
      </c>
      <c r="C1" s="863"/>
      <c r="D1" s="863"/>
      <c r="E1" s="863"/>
      <c r="F1" s="863"/>
      <c r="G1" s="863"/>
      <c r="H1" s="863"/>
      <c r="I1" s="863"/>
    </row>
    <row r="2" spans="2:15">
      <c r="B2" s="864" t="s">
        <v>383</v>
      </c>
      <c r="C2" s="864"/>
      <c r="D2" s="864"/>
      <c r="E2" s="864"/>
      <c r="F2" s="864"/>
      <c r="G2" s="864"/>
      <c r="H2" s="864"/>
      <c r="I2" s="864"/>
    </row>
    <row r="3" spans="2:15" ht="13.5" thickBot="1">
      <c r="B3" s="231"/>
    </row>
    <row r="4" spans="2:15" ht="32.25" thickTop="1">
      <c r="B4" s="865" t="s">
        <v>275</v>
      </c>
      <c r="C4" s="866"/>
      <c r="D4" s="871" t="s">
        <v>477</v>
      </c>
      <c r="E4" s="872"/>
      <c r="F4" s="873" t="s">
        <v>276</v>
      </c>
      <c r="G4" s="232" t="s">
        <v>277</v>
      </c>
      <c r="H4" s="232" t="s">
        <v>278</v>
      </c>
      <c r="I4" s="232" t="s">
        <v>279</v>
      </c>
    </row>
    <row r="5" spans="2:15" ht="16.5" thickBot="1">
      <c r="B5" s="867"/>
      <c r="C5" s="868"/>
      <c r="D5" s="876" t="s">
        <v>408</v>
      </c>
      <c r="E5" s="877"/>
      <c r="F5" s="874"/>
      <c r="G5" s="233" t="s">
        <v>280</v>
      </c>
      <c r="H5" s="233" t="s">
        <v>281</v>
      </c>
      <c r="I5" s="233" t="s">
        <v>282</v>
      </c>
    </row>
    <row r="6" spans="2:15" ht="39.75" customHeight="1" thickBot="1">
      <c r="B6" s="869"/>
      <c r="C6" s="870"/>
      <c r="D6" s="234" t="s">
        <v>283</v>
      </c>
      <c r="E6" s="235" t="s">
        <v>284</v>
      </c>
      <c r="F6" s="875"/>
      <c r="G6" s="878" t="s">
        <v>285</v>
      </c>
      <c r="H6" s="879"/>
      <c r="I6" s="879"/>
    </row>
    <row r="7" spans="2:15" ht="27" customHeight="1" thickTop="1" thickBot="1">
      <c r="B7" s="880" t="s">
        <v>326</v>
      </c>
      <c r="C7" s="883" t="s">
        <v>286</v>
      </c>
      <c r="D7" s="236" t="s">
        <v>287</v>
      </c>
      <c r="E7" s="237">
        <v>6.7</v>
      </c>
      <c r="F7" s="238" t="s">
        <v>288</v>
      </c>
      <c r="G7" s="237">
        <v>7.5</v>
      </c>
      <c r="H7" s="845">
        <v>7.5</v>
      </c>
      <c r="I7" s="847">
        <v>7.5</v>
      </c>
    </row>
    <row r="8" spans="2:15" ht="27" customHeight="1" thickBot="1">
      <c r="B8" s="881"/>
      <c r="C8" s="884"/>
      <c r="D8" s="236" t="s">
        <v>289</v>
      </c>
      <c r="E8" s="237">
        <v>7.5</v>
      </c>
      <c r="F8" s="238" t="s">
        <v>290</v>
      </c>
      <c r="G8" s="237">
        <v>9</v>
      </c>
      <c r="H8" s="860"/>
      <c r="I8" s="885"/>
    </row>
    <row r="9" spans="2:15" ht="27" customHeight="1" thickBot="1">
      <c r="B9" s="881"/>
      <c r="C9" s="861" t="s">
        <v>291</v>
      </c>
      <c r="D9" s="236" t="s">
        <v>292</v>
      </c>
      <c r="E9" s="237">
        <v>6.7</v>
      </c>
      <c r="F9" s="238" t="s">
        <v>293</v>
      </c>
      <c r="G9" s="237">
        <v>10.5</v>
      </c>
      <c r="H9" s="860"/>
      <c r="I9" s="885"/>
    </row>
    <row r="10" spans="2:15" ht="27" customHeight="1" thickBot="1">
      <c r="B10" s="882"/>
      <c r="C10" s="862"/>
      <c r="D10" s="239" t="s">
        <v>294</v>
      </c>
      <c r="E10" s="240">
        <v>7.5</v>
      </c>
      <c r="F10" s="241" t="s">
        <v>295</v>
      </c>
      <c r="G10" s="240">
        <v>12.5</v>
      </c>
      <c r="H10" s="846"/>
      <c r="I10" s="848"/>
    </row>
    <row r="11" spans="2:15" ht="27" customHeight="1" thickTop="1" thickBot="1">
      <c r="B11" s="880" t="s">
        <v>327</v>
      </c>
      <c r="C11" s="883" t="s">
        <v>286</v>
      </c>
      <c r="D11" s="236" t="s">
        <v>296</v>
      </c>
      <c r="E11" s="237">
        <v>26.8</v>
      </c>
      <c r="F11" s="238" t="s">
        <v>288</v>
      </c>
      <c r="G11" s="237">
        <v>23</v>
      </c>
      <c r="H11" s="237">
        <v>30</v>
      </c>
      <c r="I11" s="237">
        <v>28</v>
      </c>
    </row>
    <row r="12" spans="2:15" ht="27" customHeight="1" thickBot="1">
      <c r="B12" s="881"/>
      <c r="C12" s="884"/>
      <c r="D12" s="236" t="s">
        <v>297</v>
      </c>
      <c r="E12" s="237">
        <v>30.5</v>
      </c>
      <c r="F12" s="238" t="s">
        <v>290</v>
      </c>
      <c r="G12" s="237">
        <v>28</v>
      </c>
      <c r="H12" s="237">
        <v>33</v>
      </c>
      <c r="I12" s="237">
        <v>33</v>
      </c>
    </row>
    <row r="13" spans="2:15" ht="27" customHeight="1" thickBot="1">
      <c r="B13" s="881"/>
      <c r="C13" s="861" t="s">
        <v>291</v>
      </c>
      <c r="D13" s="236" t="s">
        <v>298</v>
      </c>
      <c r="E13" s="237">
        <v>26.8</v>
      </c>
      <c r="F13" s="238" t="s">
        <v>293</v>
      </c>
      <c r="G13" s="237">
        <v>32</v>
      </c>
      <c r="H13" s="237">
        <v>37</v>
      </c>
      <c r="I13" s="237">
        <v>37</v>
      </c>
      <c r="O13" s="242"/>
    </row>
    <row r="14" spans="2:15" ht="27" customHeight="1" thickBot="1">
      <c r="B14" s="882"/>
      <c r="C14" s="862"/>
      <c r="D14" s="239" t="s">
        <v>299</v>
      </c>
      <c r="E14" s="240">
        <v>30.5</v>
      </c>
      <c r="F14" s="241" t="s">
        <v>295</v>
      </c>
      <c r="G14" s="240">
        <v>38</v>
      </c>
      <c r="H14" s="240">
        <v>43</v>
      </c>
      <c r="I14" s="240">
        <v>43</v>
      </c>
    </row>
    <row r="15" spans="2:15" ht="27" customHeight="1" thickTop="1" thickBot="1">
      <c r="B15" s="851" t="s">
        <v>300</v>
      </c>
      <c r="C15" s="852"/>
      <c r="D15" s="855" t="s">
        <v>301</v>
      </c>
      <c r="E15" s="845">
        <v>20</v>
      </c>
      <c r="F15" s="238" t="s">
        <v>288</v>
      </c>
      <c r="G15" s="237">
        <v>23</v>
      </c>
      <c r="H15" s="237">
        <v>35</v>
      </c>
      <c r="I15" s="237">
        <v>28</v>
      </c>
    </row>
    <row r="16" spans="2:15" ht="27" customHeight="1" thickBot="1">
      <c r="B16" s="857"/>
      <c r="C16" s="858"/>
      <c r="D16" s="859"/>
      <c r="E16" s="860"/>
      <c r="F16" s="238" t="s">
        <v>290</v>
      </c>
      <c r="G16" s="237">
        <v>28</v>
      </c>
      <c r="H16" s="237">
        <v>35</v>
      </c>
      <c r="I16" s="237">
        <v>33</v>
      </c>
    </row>
    <row r="17" spans="2:9" ht="27" customHeight="1" thickBot="1">
      <c r="B17" s="857"/>
      <c r="C17" s="858"/>
      <c r="D17" s="859"/>
      <c r="E17" s="860"/>
      <c r="F17" s="238" t="s">
        <v>293</v>
      </c>
      <c r="G17" s="237">
        <v>32</v>
      </c>
      <c r="H17" s="237">
        <v>37</v>
      </c>
      <c r="I17" s="237">
        <v>37</v>
      </c>
    </row>
    <row r="18" spans="2:9" ht="27" customHeight="1" thickBot="1">
      <c r="B18" s="853"/>
      <c r="C18" s="854"/>
      <c r="D18" s="856"/>
      <c r="E18" s="846"/>
      <c r="F18" s="241" t="s">
        <v>295</v>
      </c>
      <c r="G18" s="240">
        <v>38</v>
      </c>
      <c r="H18" s="240">
        <v>43</v>
      </c>
      <c r="I18" s="240">
        <v>43</v>
      </c>
    </row>
    <row r="19" spans="2:9" ht="27" customHeight="1" thickTop="1" thickBot="1">
      <c r="B19" s="851" t="s">
        <v>302</v>
      </c>
      <c r="C19" s="852"/>
      <c r="D19" s="855" t="s">
        <v>301</v>
      </c>
      <c r="E19" s="845">
        <v>28.6</v>
      </c>
      <c r="F19" s="238" t="s">
        <v>303</v>
      </c>
      <c r="G19" s="243">
        <v>23</v>
      </c>
      <c r="H19" s="845">
        <v>44</v>
      </c>
      <c r="I19" s="847">
        <v>44</v>
      </c>
    </row>
    <row r="20" spans="2:9" ht="27" customHeight="1" thickBot="1">
      <c r="B20" s="853"/>
      <c r="C20" s="854"/>
      <c r="D20" s="856"/>
      <c r="E20" s="846"/>
      <c r="F20" s="241" t="s">
        <v>304</v>
      </c>
      <c r="G20" s="244">
        <v>38</v>
      </c>
      <c r="H20" s="846"/>
      <c r="I20" s="848"/>
    </row>
    <row r="21" spans="2:9" ht="27" customHeight="1" thickTop="1" thickBot="1">
      <c r="B21" s="849" t="s">
        <v>305</v>
      </c>
      <c r="C21" s="850"/>
      <c r="D21" s="239" t="s">
        <v>301</v>
      </c>
      <c r="E21" s="240">
        <v>4.5</v>
      </c>
      <c r="F21" s="241" t="s">
        <v>301</v>
      </c>
      <c r="G21" s="240" t="s">
        <v>306</v>
      </c>
      <c r="H21" s="240">
        <v>7.5</v>
      </c>
      <c r="I21" s="240">
        <v>7.5</v>
      </c>
    </row>
    <row r="22" spans="2:9" ht="27" customHeight="1" thickTop="1" thickBot="1">
      <c r="B22" s="851" t="s">
        <v>307</v>
      </c>
      <c r="C22" s="852"/>
      <c r="D22" s="855" t="s">
        <v>301</v>
      </c>
      <c r="E22" s="845">
        <v>29.4</v>
      </c>
      <c r="F22" s="238" t="s">
        <v>303</v>
      </c>
      <c r="G22" s="237">
        <v>23</v>
      </c>
      <c r="H22" s="845">
        <v>44</v>
      </c>
      <c r="I22" s="237">
        <v>28</v>
      </c>
    </row>
    <row r="23" spans="2:9" ht="27" customHeight="1" thickBot="1">
      <c r="B23" s="853"/>
      <c r="C23" s="854"/>
      <c r="D23" s="856"/>
      <c r="E23" s="846"/>
      <c r="F23" s="241" t="s">
        <v>304</v>
      </c>
      <c r="G23" s="240">
        <v>38</v>
      </c>
      <c r="H23" s="846"/>
      <c r="I23" s="240">
        <v>43</v>
      </c>
    </row>
    <row r="24" spans="2:9" ht="13.5" thickTop="1"/>
  </sheetData>
  <mergeCells count="28">
    <mergeCell ref="C13:C14"/>
    <mergeCell ref="B1:I1"/>
    <mergeCell ref="B2:I2"/>
    <mergeCell ref="B4:C6"/>
    <mergeCell ref="D4:E4"/>
    <mergeCell ref="F4:F6"/>
    <mergeCell ref="D5:E5"/>
    <mergeCell ref="G6:I6"/>
    <mergeCell ref="B7:B10"/>
    <mergeCell ref="B11:B14"/>
    <mergeCell ref="C7:C8"/>
    <mergeCell ref="H7:H10"/>
    <mergeCell ref="I7:I10"/>
    <mergeCell ref="C9:C10"/>
    <mergeCell ref="C11:C12"/>
    <mergeCell ref="B15:C18"/>
    <mergeCell ref="D15:D18"/>
    <mergeCell ref="E15:E18"/>
    <mergeCell ref="B19:C20"/>
    <mergeCell ref="D19:D20"/>
    <mergeCell ref="E19:E20"/>
    <mergeCell ref="H19:H20"/>
    <mergeCell ref="I19:I20"/>
    <mergeCell ref="B21:C21"/>
    <mergeCell ref="B22:C23"/>
    <mergeCell ref="D22:D23"/>
    <mergeCell ref="E22:E23"/>
    <mergeCell ref="H22:H23"/>
  </mergeCells>
  <pageMargins left="0.70866141732283505" right="0.70866141732283505" top="1.7322834645669301" bottom="0.74803149606299202" header="0.31496062992126" footer="0.31496062992126"/>
  <pageSetup paperSize="9" orientation="landscape" r:id="rId1"/>
  <headerFooter>
    <oddHeader>&amp;C&amp;G</oddHeader>
    <oddFooter>&amp;L&amp;8&amp;K00-038Annual Statistical Report 2019&amp;C&amp;8&amp;K00-040&amp;A&amp;R&amp;8&amp;K00-039التقرير الإحصائي السنوي 2019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B3:H11"/>
  <sheetViews>
    <sheetView rightToLeft="1" view="pageLayout" zoomScaleNormal="115" workbookViewId="0">
      <selection activeCell="B5" sqref="B5"/>
    </sheetView>
  </sheetViews>
  <sheetFormatPr defaultColWidth="9" defaultRowHeight="12.75"/>
  <cols>
    <col min="1" max="1" width="3.85546875" style="230" customWidth="1"/>
    <col min="2" max="2" width="18.85546875" style="230" customWidth="1"/>
    <col min="3" max="8" width="9.85546875" style="230" customWidth="1"/>
    <col min="9" max="16384" width="9" style="230"/>
  </cols>
  <sheetData>
    <row r="3" spans="2:8" ht="15.75" customHeight="1">
      <c r="B3" s="886" t="s">
        <v>386</v>
      </c>
      <c r="C3" s="886"/>
      <c r="D3" s="886"/>
      <c r="E3" s="886"/>
      <c r="F3" s="886"/>
      <c r="G3" s="886"/>
    </row>
    <row r="4" spans="2:8" ht="12.75" customHeight="1">
      <c r="B4" s="834" t="s">
        <v>387</v>
      </c>
      <c r="C4" s="834"/>
      <c r="D4" s="834"/>
      <c r="E4" s="834"/>
      <c r="F4" s="834"/>
      <c r="G4" s="834"/>
    </row>
    <row r="8" spans="2:8" ht="15.75">
      <c r="B8" s="292"/>
      <c r="C8" s="292">
        <v>2013</v>
      </c>
      <c r="D8" s="292">
        <v>2014</v>
      </c>
      <c r="E8" s="292">
        <v>2015</v>
      </c>
      <c r="F8" s="292">
        <v>2016</v>
      </c>
      <c r="G8" s="292">
        <v>2017</v>
      </c>
      <c r="H8" s="292">
        <v>2018</v>
      </c>
    </row>
    <row r="9" spans="2:8" ht="25.5">
      <c r="B9" s="293" t="s">
        <v>369</v>
      </c>
      <c r="C9" s="294">
        <v>123</v>
      </c>
      <c r="D9" s="294">
        <v>130</v>
      </c>
      <c r="E9" s="294">
        <v>138</v>
      </c>
      <c r="F9" s="294">
        <v>145</v>
      </c>
      <c r="G9" s="294">
        <v>352</v>
      </c>
      <c r="H9" s="294">
        <v>585</v>
      </c>
    </row>
    <row r="11" spans="2:8" ht="27.75" customHeight="1">
      <c r="B11" s="887" t="s">
        <v>552</v>
      </c>
      <c r="C11" s="887"/>
      <c r="D11" s="887"/>
      <c r="E11" s="887"/>
      <c r="F11" s="887"/>
      <c r="G11" s="887"/>
      <c r="H11" s="887"/>
    </row>
  </sheetData>
  <mergeCells count="3">
    <mergeCell ref="B3:G3"/>
    <mergeCell ref="B4:G4"/>
    <mergeCell ref="B11:H11"/>
  </mergeCells>
  <printOptions horizontalCentered="1"/>
  <pageMargins left="0.70866141732283505" right="0.70866141732283505" top="1.7322834645669301" bottom="0.74803149606299202" header="0.31496062992126" footer="0.31496062992126"/>
  <pageSetup paperSize="9" orientation="portrait" r:id="rId1"/>
  <headerFooter>
    <oddHeader>&amp;C&amp;G</oddHeader>
    <oddFooter>&amp;L&amp;8&amp;K00-038Annual Statistical Report 2019&amp;C&amp;8&amp;K00-040&amp;A&amp;R&amp;8&amp;K00-039التقرير الإحصائي السنوي 2019</oddFooter>
  </headerFooter>
  <drawing r:id="rId2"/>
  <legacyDrawingHF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B3:G9"/>
  <sheetViews>
    <sheetView rightToLeft="1" view="pageLayout" topLeftCell="A4" zoomScaleNormal="115" workbookViewId="0">
      <selection activeCell="A3" sqref="A3:K3"/>
    </sheetView>
  </sheetViews>
  <sheetFormatPr defaultColWidth="9" defaultRowHeight="12.75"/>
  <cols>
    <col min="1" max="1" width="3.85546875" style="230" customWidth="1"/>
    <col min="2" max="2" width="20.7109375" style="230" customWidth="1"/>
    <col min="3" max="5" width="10.28515625" style="230" customWidth="1"/>
    <col min="6" max="7" width="10.5703125" style="230" customWidth="1"/>
    <col min="8" max="16384" width="9" style="230"/>
  </cols>
  <sheetData>
    <row r="3" spans="2:7" ht="15.75" customHeight="1">
      <c r="B3" s="886" t="s">
        <v>384</v>
      </c>
      <c r="C3" s="886"/>
      <c r="D3" s="886"/>
      <c r="E3" s="886"/>
      <c r="F3" s="886"/>
    </row>
    <row r="4" spans="2:7" ht="12.75" customHeight="1">
      <c r="B4" s="834" t="s">
        <v>385</v>
      </c>
      <c r="C4" s="834"/>
      <c r="D4" s="834"/>
      <c r="E4" s="834"/>
      <c r="F4" s="834"/>
    </row>
    <row r="8" spans="2:7" ht="15.75">
      <c r="B8" s="292"/>
      <c r="C8" s="292">
        <v>2014</v>
      </c>
      <c r="D8" s="292">
        <v>2015</v>
      </c>
      <c r="E8" s="292">
        <v>2016</v>
      </c>
      <c r="F8" s="292">
        <v>2017</v>
      </c>
      <c r="G8" s="292">
        <v>2018</v>
      </c>
    </row>
    <row r="9" spans="2:7" ht="25.5">
      <c r="B9" s="293" t="s">
        <v>388</v>
      </c>
      <c r="C9" s="294">
        <v>300</v>
      </c>
      <c r="D9" s="294">
        <v>313</v>
      </c>
      <c r="E9" s="294">
        <v>333</v>
      </c>
      <c r="F9" s="294">
        <v>753</v>
      </c>
      <c r="G9" s="369">
        <v>1302</v>
      </c>
    </row>
  </sheetData>
  <mergeCells count="2">
    <mergeCell ref="B3:F3"/>
    <mergeCell ref="B4:F4"/>
  </mergeCells>
  <printOptions horizontalCentered="1"/>
  <pageMargins left="0.70866141732283505" right="0.70866141732283505" top="1.7322834645669301" bottom="0.74803149606299202" header="0.31496062992126" footer="0.31496062992126"/>
  <pageSetup paperSize="9" orientation="portrait" r:id="rId1"/>
  <headerFooter>
    <oddHeader>&amp;C&amp;G</oddHeader>
    <oddFooter>&amp;L&amp;8&amp;K00-038Annual Statistical Report 2019&amp;C&amp;8&amp;K00-040&amp;A&amp;R&amp;8&amp;K00-039التقرير الإحصائي السنوي 2019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8"/>
  <sheetViews>
    <sheetView rightToLeft="1" view="pageLayout" zoomScaleNormal="100" workbookViewId="0">
      <selection sqref="A1:D17"/>
    </sheetView>
  </sheetViews>
  <sheetFormatPr defaultRowHeight="15"/>
  <cols>
    <col min="1" max="1" width="17.7109375" customWidth="1"/>
    <col min="2" max="2" width="13.85546875" customWidth="1"/>
    <col min="3" max="3" width="16.5703125" customWidth="1"/>
    <col min="4" max="4" width="31.140625" customWidth="1"/>
    <col min="6" max="6" width="18.42578125" customWidth="1"/>
    <col min="7" max="7" width="18" customWidth="1"/>
    <col min="11" max="11" width="11.85546875" bestFit="1" customWidth="1"/>
    <col min="254" max="254" width="22.85546875" customWidth="1"/>
    <col min="255" max="255" width="11.140625" customWidth="1"/>
    <col min="256" max="256" width="10.85546875" customWidth="1"/>
    <col min="257" max="257" width="21.5703125" customWidth="1"/>
    <col min="510" max="510" width="22.85546875" customWidth="1"/>
    <col min="511" max="511" width="11.140625" customWidth="1"/>
    <col min="512" max="512" width="10.85546875" customWidth="1"/>
    <col min="513" max="513" width="21.5703125" customWidth="1"/>
    <col min="766" max="766" width="22.85546875" customWidth="1"/>
    <col min="767" max="767" width="11.140625" customWidth="1"/>
    <col min="768" max="768" width="10.85546875" customWidth="1"/>
    <col min="769" max="769" width="21.5703125" customWidth="1"/>
    <col min="1022" max="1022" width="22.85546875" customWidth="1"/>
    <col min="1023" max="1023" width="11.140625" customWidth="1"/>
    <col min="1024" max="1024" width="10.85546875" customWidth="1"/>
    <col min="1025" max="1025" width="21.5703125" customWidth="1"/>
    <col min="1278" max="1278" width="22.85546875" customWidth="1"/>
    <col min="1279" max="1279" width="11.140625" customWidth="1"/>
    <col min="1280" max="1280" width="10.85546875" customWidth="1"/>
    <col min="1281" max="1281" width="21.5703125" customWidth="1"/>
    <col min="1534" max="1534" width="22.85546875" customWidth="1"/>
    <col min="1535" max="1535" width="11.140625" customWidth="1"/>
    <col min="1536" max="1536" width="10.85546875" customWidth="1"/>
    <col min="1537" max="1537" width="21.5703125" customWidth="1"/>
    <col min="1790" max="1790" width="22.85546875" customWidth="1"/>
    <col min="1791" max="1791" width="11.140625" customWidth="1"/>
    <col min="1792" max="1792" width="10.85546875" customWidth="1"/>
    <col min="1793" max="1793" width="21.5703125" customWidth="1"/>
    <col min="2046" max="2046" width="22.85546875" customWidth="1"/>
    <col min="2047" max="2047" width="11.140625" customWidth="1"/>
    <col min="2048" max="2048" width="10.85546875" customWidth="1"/>
    <col min="2049" max="2049" width="21.5703125" customWidth="1"/>
    <col min="2302" max="2302" width="22.85546875" customWidth="1"/>
    <col min="2303" max="2303" width="11.140625" customWidth="1"/>
    <col min="2304" max="2304" width="10.85546875" customWidth="1"/>
    <col min="2305" max="2305" width="21.5703125" customWidth="1"/>
    <col min="2558" max="2558" width="22.85546875" customWidth="1"/>
    <col min="2559" max="2559" width="11.140625" customWidth="1"/>
    <col min="2560" max="2560" width="10.85546875" customWidth="1"/>
    <col min="2561" max="2561" width="21.5703125" customWidth="1"/>
    <col min="2814" max="2814" width="22.85546875" customWidth="1"/>
    <col min="2815" max="2815" width="11.140625" customWidth="1"/>
    <col min="2816" max="2816" width="10.85546875" customWidth="1"/>
    <col min="2817" max="2817" width="21.5703125" customWidth="1"/>
    <col min="3070" max="3070" width="22.85546875" customWidth="1"/>
    <col min="3071" max="3071" width="11.140625" customWidth="1"/>
    <col min="3072" max="3072" width="10.85546875" customWidth="1"/>
    <col min="3073" max="3073" width="21.5703125" customWidth="1"/>
    <col min="3326" max="3326" width="22.85546875" customWidth="1"/>
    <col min="3327" max="3327" width="11.140625" customWidth="1"/>
    <col min="3328" max="3328" width="10.85546875" customWidth="1"/>
    <col min="3329" max="3329" width="21.5703125" customWidth="1"/>
    <col min="3582" max="3582" width="22.85546875" customWidth="1"/>
    <col min="3583" max="3583" width="11.140625" customWidth="1"/>
    <col min="3584" max="3584" width="10.85546875" customWidth="1"/>
    <col min="3585" max="3585" width="21.5703125" customWidth="1"/>
    <col min="3838" max="3838" width="22.85546875" customWidth="1"/>
    <col min="3839" max="3839" width="11.140625" customWidth="1"/>
    <col min="3840" max="3840" width="10.85546875" customWidth="1"/>
    <col min="3841" max="3841" width="21.5703125" customWidth="1"/>
    <col min="4094" max="4094" width="22.85546875" customWidth="1"/>
    <col min="4095" max="4095" width="11.140625" customWidth="1"/>
    <col min="4096" max="4096" width="10.85546875" customWidth="1"/>
    <col min="4097" max="4097" width="21.5703125" customWidth="1"/>
    <col min="4350" max="4350" width="22.85546875" customWidth="1"/>
    <col min="4351" max="4351" width="11.140625" customWidth="1"/>
    <col min="4352" max="4352" width="10.85546875" customWidth="1"/>
    <col min="4353" max="4353" width="21.5703125" customWidth="1"/>
    <col min="4606" max="4606" width="22.85546875" customWidth="1"/>
    <col min="4607" max="4607" width="11.140625" customWidth="1"/>
    <col min="4608" max="4608" width="10.85546875" customWidth="1"/>
    <col min="4609" max="4609" width="21.5703125" customWidth="1"/>
    <col min="4862" max="4862" width="22.85546875" customWidth="1"/>
    <col min="4863" max="4863" width="11.140625" customWidth="1"/>
    <col min="4864" max="4864" width="10.85546875" customWidth="1"/>
    <col min="4865" max="4865" width="21.5703125" customWidth="1"/>
    <col min="5118" max="5118" width="22.85546875" customWidth="1"/>
    <col min="5119" max="5119" width="11.140625" customWidth="1"/>
    <col min="5120" max="5120" width="10.85546875" customWidth="1"/>
    <col min="5121" max="5121" width="21.5703125" customWidth="1"/>
    <col min="5374" max="5374" width="22.85546875" customWidth="1"/>
    <col min="5375" max="5375" width="11.140625" customWidth="1"/>
    <col min="5376" max="5376" width="10.85546875" customWidth="1"/>
    <col min="5377" max="5377" width="21.5703125" customWidth="1"/>
    <col min="5630" max="5630" width="22.85546875" customWidth="1"/>
    <col min="5631" max="5631" width="11.140625" customWidth="1"/>
    <col min="5632" max="5632" width="10.85546875" customWidth="1"/>
    <col min="5633" max="5633" width="21.5703125" customWidth="1"/>
    <col min="5886" max="5886" width="22.85546875" customWidth="1"/>
    <col min="5887" max="5887" width="11.140625" customWidth="1"/>
    <col min="5888" max="5888" width="10.85546875" customWidth="1"/>
    <col min="5889" max="5889" width="21.5703125" customWidth="1"/>
    <col min="6142" max="6142" width="22.85546875" customWidth="1"/>
    <col min="6143" max="6143" width="11.140625" customWidth="1"/>
    <col min="6144" max="6144" width="10.85546875" customWidth="1"/>
    <col min="6145" max="6145" width="21.5703125" customWidth="1"/>
    <col min="6398" max="6398" width="22.85546875" customWidth="1"/>
    <col min="6399" max="6399" width="11.140625" customWidth="1"/>
    <col min="6400" max="6400" width="10.85546875" customWidth="1"/>
    <col min="6401" max="6401" width="21.5703125" customWidth="1"/>
    <col min="6654" max="6654" width="22.85546875" customWidth="1"/>
    <col min="6655" max="6655" width="11.140625" customWidth="1"/>
    <col min="6656" max="6656" width="10.85546875" customWidth="1"/>
    <col min="6657" max="6657" width="21.5703125" customWidth="1"/>
    <col min="6910" max="6910" width="22.85546875" customWidth="1"/>
    <col min="6911" max="6911" width="11.140625" customWidth="1"/>
    <col min="6912" max="6912" width="10.85546875" customWidth="1"/>
    <col min="6913" max="6913" width="21.5703125" customWidth="1"/>
    <col min="7166" max="7166" width="22.85546875" customWidth="1"/>
    <col min="7167" max="7167" width="11.140625" customWidth="1"/>
    <col min="7168" max="7168" width="10.85546875" customWidth="1"/>
    <col min="7169" max="7169" width="21.5703125" customWidth="1"/>
    <col min="7422" max="7422" width="22.85546875" customWidth="1"/>
    <col min="7423" max="7423" width="11.140625" customWidth="1"/>
    <col min="7424" max="7424" width="10.85546875" customWidth="1"/>
    <col min="7425" max="7425" width="21.5703125" customWidth="1"/>
    <col min="7678" max="7678" width="22.85546875" customWidth="1"/>
    <col min="7679" max="7679" width="11.140625" customWidth="1"/>
    <col min="7680" max="7680" width="10.85546875" customWidth="1"/>
    <col min="7681" max="7681" width="21.5703125" customWidth="1"/>
    <col min="7934" max="7934" width="22.85546875" customWidth="1"/>
    <col min="7935" max="7935" width="11.140625" customWidth="1"/>
    <col min="7936" max="7936" width="10.85546875" customWidth="1"/>
    <col min="7937" max="7937" width="21.5703125" customWidth="1"/>
    <col min="8190" max="8190" width="22.85546875" customWidth="1"/>
    <col min="8191" max="8191" width="11.140625" customWidth="1"/>
    <col min="8192" max="8192" width="10.85546875" customWidth="1"/>
    <col min="8193" max="8193" width="21.5703125" customWidth="1"/>
    <col min="8446" max="8446" width="22.85546875" customWidth="1"/>
    <col min="8447" max="8447" width="11.140625" customWidth="1"/>
    <col min="8448" max="8448" width="10.85546875" customWidth="1"/>
    <col min="8449" max="8449" width="21.5703125" customWidth="1"/>
    <col min="8702" max="8702" width="22.85546875" customWidth="1"/>
    <col min="8703" max="8703" width="11.140625" customWidth="1"/>
    <col min="8704" max="8704" width="10.85546875" customWidth="1"/>
    <col min="8705" max="8705" width="21.5703125" customWidth="1"/>
    <col min="8958" max="8958" width="22.85546875" customWidth="1"/>
    <col min="8959" max="8959" width="11.140625" customWidth="1"/>
    <col min="8960" max="8960" width="10.85546875" customWidth="1"/>
    <col min="8961" max="8961" width="21.5703125" customWidth="1"/>
    <col min="9214" max="9214" width="22.85546875" customWidth="1"/>
    <col min="9215" max="9215" width="11.140625" customWidth="1"/>
    <col min="9216" max="9216" width="10.85546875" customWidth="1"/>
    <col min="9217" max="9217" width="21.5703125" customWidth="1"/>
    <col min="9470" max="9470" width="22.85546875" customWidth="1"/>
    <col min="9471" max="9471" width="11.140625" customWidth="1"/>
    <col min="9472" max="9472" width="10.85546875" customWidth="1"/>
    <col min="9473" max="9473" width="21.5703125" customWidth="1"/>
    <col min="9726" max="9726" width="22.85546875" customWidth="1"/>
    <col min="9727" max="9727" width="11.140625" customWidth="1"/>
    <col min="9728" max="9728" width="10.85546875" customWidth="1"/>
    <col min="9729" max="9729" width="21.5703125" customWidth="1"/>
    <col min="9982" max="9982" width="22.85546875" customWidth="1"/>
    <col min="9983" max="9983" width="11.140625" customWidth="1"/>
    <col min="9984" max="9984" width="10.85546875" customWidth="1"/>
    <col min="9985" max="9985" width="21.5703125" customWidth="1"/>
    <col min="10238" max="10238" width="22.85546875" customWidth="1"/>
    <col min="10239" max="10239" width="11.140625" customWidth="1"/>
    <col min="10240" max="10240" width="10.85546875" customWidth="1"/>
    <col min="10241" max="10241" width="21.5703125" customWidth="1"/>
    <col min="10494" max="10494" width="22.85546875" customWidth="1"/>
    <col min="10495" max="10495" width="11.140625" customWidth="1"/>
    <col min="10496" max="10496" width="10.85546875" customWidth="1"/>
    <col min="10497" max="10497" width="21.5703125" customWidth="1"/>
    <col min="10750" max="10750" width="22.85546875" customWidth="1"/>
    <col min="10751" max="10751" width="11.140625" customWidth="1"/>
    <col min="10752" max="10752" width="10.85546875" customWidth="1"/>
    <col min="10753" max="10753" width="21.5703125" customWidth="1"/>
    <col min="11006" max="11006" width="22.85546875" customWidth="1"/>
    <col min="11007" max="11007" width="11.140625" customWidth="1"/>
    <col min="11008" max="11008" width="10.85546875" customWidth="1"/>
    <col min="11009" max="11009" width="21.5703125" customWidth="1"/>
    <col min="11262" max="11262" width="22.85546875" customWidth="1"/>
    <col min="11263" max="11263" width="11.140625" customWidth="1"/>
    <col min="11264" max="11264" width="10.85546875" customWidth="1"/>
    <col min="11265" max="11265" width="21.5703125" customWidth="1"/>
    <col min="11518" max="11518" width="22.85546875" customWidth="1"/>
    <col min="11519" max="11519" width="11.140625" customWidth="1"/>
    <col min="11520" max="11520" width="10.85546875" customWidth="1"/>
    <col min="11521" max="11521" width="21.5703125" customWidth="1"/>
    <col min="11774" max="11774" width="22.85546875" customWidth="1"/>
    <col min="11775" max="11775" width="11.140625" customWidth="1"/>
    <col min="11776" max="11776" width="10.85546875" customWidth="1"/>
    <col min="11777" max="11777" width="21.5703125" customWidth="1"/>
    <col min="12030" max="12030" width="22.85546875" customWidth="1"/>
    <col min="12031" max="12031" width="11.140625" customWidth="1"/>
    <col min="12032" max="12032" width="10.85546875" customWidth="1"/>
    <col min="12033" max="12033" width="21.5703125" customWidth="1"/>
    <col min="12286" max="12286" width="22.85546875" customWidth="1"/>
    <col min="12287" max="12287" width="11.140625" customWidth="1"/>
    <col min="12288" max="12288" width="10.85546875" customWidth="1"/>
    <col min="12289" max="12289" width="21.5703125" customWidth="1"/>
    <col min="12542" max="12542" width="22.85546875" customWidth="1"/>
    <col min="12543" max="12543" width="11.140625" customWidth="1"/>
    <col min="12544" max="12544" width="10.85546875" customWidth="1"/>
    <col min="12545" max="12545" width="21.5703125" customWidth="1"/>
    <col min="12798" max="12798" width="22.85546875" customWidth="1"/>
    <col min="12799" max="12799" width="11.140625" customWidth="1"/>
    <col min="12800" max="12800" width="10.85546875" customWidth="1"/>
    <col min="12801" max="12801" width="21.5703125" customWidth="1"/>
    <col min="13054" max="13054" width="22.85546875" customWidth="1"/>
    <col min="13055" max="13055" width="11.140625" customWidth="1"/>
    <col min="13056" max="13056" width="10.85546875" customWidth="1"/>
    <col min="13057" max="13057" width="21.5703125" customWidth="1"/>
    <col min="13310" max="13310" width="22.85546875" customWidth="1"/>
    <col min="13311" max="13311" width="11.140625" customWidth="1"/>
    <col min="13312" max="13312" width="10.85546875" customWidth="1"/>
    <col min="13313" max="13313" width="21.5703125" customWidth="1"/>
    <col min="13566" max="13566" width="22.85546875" customWidth="1"/>
    <col min="13567" max="13567" width="11.140625" customWidth="1"/>
    <col min="13568" max="13568" width="10.85546875" customWidth="1"/>
    <col min="13569" max="13569" width="21.5703125" customWidth="1"/>
    <col min="13822" max="13822" width="22.85546875" customWidth="1"/>
    <col min="13823" max="13823" width="11.140625" customWidth="1"/>
    <col min="13824" max="13824" width="10.85546875" customWidth="1"/>
    <col min="13825" max="13825" width="21.5703125" customWidth="1"/>
    <col min="14078" max="14078" width="22.85546875" customWidth="1"/>
    <col min="14079" max="14079" width="11.140625" customWidth="1"/>
    <col min="14080" max="14080" width="10.85546875" customWidth="1"/>
    <col min="14081" max="14081" width="21.5703125" customWidth="1"/>
    <col min="14334" max="14334" width="22.85546875" customWidth="1"/>
    <col min="14335" max="14335" width="11.140625" customWidth="1"/>
    <col min="14336" max="14336" width="10.85546875" customWidth="1"/>
    <col min="14337" max="14337" width="21.5703125" customWidth="1"/>
    <col min="14590" max="14590" width="22.85546875" customWidth="1"/>
    <col min="14591" max="14591" width="11.140625" customWidth="1"/>
    <col min="14592" max="14592" width="10.85546875" customWidth="1"/>
    <col min="14593" max="14593" width="21.5703125" customWidth="1"/>
    <col min="14846" max="14846" width="22.85546875" customWidth="1"/>
    <col min="14847" max="14847" width="11.140625" customWidth="1"/>
    <col min="14848" max="14848" width="10.85546875" customWidth="1"/>
    <col min="14849" max="14849" width="21.5703125" customWidth="1"/>
    <col min="15102" max="15102" width="22.85546875" customWidth="1"/>
    <col min="15103" max="15103" width="11.140625" customWidth="1"/>
    <col min="15104" max="15104" width="10.85546875" customWidth="1"/>
    <col min="15105" max="15105" width="21.5703125" customWidth="1"/>
    <col min="15358" max="15358" width="22.85546875" customWidth="1"/>
    <col min="15359" max="15359" width="11.140625" customWidth="1"/>
    <col min="15360" max="15360" width="10.85546875" customWidth="1"/>
    <col min="15361" max="15361" width="21.5703125" customWidth="1"/>
    <col min="15614" max="15614" width="22.85546875" customWidth="1"/>
    <col min="15615" max="15615" width="11.140625" customWidth="1"/>
    <col min="15616" max="15616" width="10.85546875" customWidth="1"/>
    <col min="15617" max="15617" width="21.5703125" customWidth="1"/>
    <col min="15870" max="15870" width="22.85546875" customWidth="1"/>
    <col min="15871" max="15871" width="11.140625" customWidth="1"/>
    <col min="15872" max="15872" width="10.85546875" customWidth="1"/>
    <col min="15873" max="15873" width="21.5703125" customWidth="1"/>
    <col min="16126" max="16126" width="22.85546875" customWidth="1"/>
    <col min="16127" max="16127" width="11.140625" customWidth="1"/>
    <col min="16128" max="16128" width="10.85546875" customWidth="1"/>
    <col min="16129" max="16129" width="21.5703125" customWidth="1"/>
  </cols>
  <sheetData>
    <row r="1" spans="1:10" ht="26.25" customHeight="1" thickTop="1" thickBot="1">
      <c r="A1" s="756" t="s">
        <v>160</v>
      </c>
      <c r="B1" s="756"/>
      <c r="C1" s="756"/>
      <c r="D1" s="756"/>
    </row>
    <row r="2" spans="1:10" ht="20.100000000000001" customHeight="1" thickTop="1" thickBot="1">
      <c r="A2" s="757" t="s">
        <v>161</v>
      </c>
      <c r="B2" s="757"/>
      <c r="C2" s="757"/>
      <c r="D2" s="757"/>
    </row>
    <row r="3" spans="1:10" ht="16.5" thickTop="1" thickBot="1">
      <c r="A3" s="404" t="s">
        <v>185</v>
      </c>
      <c r="B3" s="405"/>
      <c r="C3" s="406"/>
      <c r="D3" s="405" t="s">
        <v>124</v>
      </c>
      <c r="G3" s="51"/>
      <c r="H3" s="55">
        <v>2011</v>
      </c>
      <c r="I3" s="55">
        <v>2015</v>
      </c>
      <c r="J3" s="38"/>
    </row>
    <row r="4" spans="1:10" ht="27" customHeight="1" thickTop="1" thickBot="1">
      <c r="A4" s="407" t="s">
        <v>85</v>
      </c>
      <c r="B4" s="408">
        <v>2018</v>
      </c>
      <c r="C4" s="408">
        <v>2015</v>
      </c>
      <c r="D4" s="409" t="s">
        <v>86</v>
      </c>
      <c r="G4" s="410"/>
      <c r="H4" s="55">
        <v>105</v>
      </c>
      <c r="I4" s="55">
        <v>90</v>
      </c>
      <c r="J4" s="38"/>
    </row>
    <row r="5" spans="1:10" ht="31.5" thickTop="1" thickBot="1">
      <c r="A5" s="411" t="s">
        <v>166</v>
      </c>
      <c r="B5" s="412">
        <v>97.8</v>
      </c>
      <c r="C5" s="413">
        <v>97.8</v>
      </c>
      <c r="D5" s="414" t="s">
        <v>604</v>
      </c>
      <c r="F5" s="415"/>
      <c r="G5" s="415"/>
      <c r="H5" s="55">
        <v>74</v>
      </c>
      <c r="I5" s="55">
        <v>66</v>
      </c>
      <c r="J5" s="38"/>
    </row>
    <row r="6" spans="1:10" ht="27" thickTop="1" thickBot="1">
      <c r="A6" s="411" t="s">
        <v>164</v>
      </c>
      <c r="B6" s="413">
        <v>1097.5</v>
      </c>
      <c r="C6" s="413">
        <v>1090.94</v>
      </c>
      <c r="D6" s="416" t="s">
        <v>605</v>
      </c>
      <c r="F6" s="415"/>
      <c r="G6" s="417"/>
      <c r="H6" s="38"/>
      <c r="I6" s="38"/>
      <c r="J6" s="38"/>
    </row>
    <row r="7" spans="1:10" ht="40.5" customHeight="1" thickTop="1" thickBot="1">
      <c r="A7" s="411" t="s">
        <v>168</v>
      </c>
      <c r="B7" s="418">
        <v>89</v>
      </c>
      <c r="C7" s="419">
        <v>89.6</v>
      </c>
      <c r="D7" s="414" t="s">
        <v>169</v>
      </c>
      <c r="G7" s="417"/>
    </row>
    <row r="8" spans="1:10" ht="31.5" customHeight="1" thickTop="1" thickBot="1">
      <c r="A8" s="420" t="s">
        <v>167</v>
      </c>
      <c r="B8" s="421"/>
      <c r="C8" s="422"/>
      <c r="D8" s="423" t="s">
        <v>170</v>
      </c>
    </row>
    <row r="9" spans="1:10" ht="17.25" thickTop="1" thickBot="1">
      <c r="A9" s="94"/>
      <c r="B9" s="96"/>
      <c r="C9" s="97"/>
      <c r="D9" s="95"/>
    </row>
    <row r="10" spans="1:10" ht="18" thickTop="1" thickBot="1">
      <c r="A10" s="756" t="s">
        <v>162</v>
      </c>
      <c r="B10" s="756"/>
      <c r="C10" s="756"/>
      <c r="D10" s="756"/>
    </row>
    <row r="11" spans="1:10" ht="21.75" thickTop="1" thickBot="1">
      <c r="A11" s="757" t="s">
        <v>163</v>
      </c>
      <c r="B11" s="757"/>
      <c r="C11" s="757"/>
      <c r="D11" s="757"/>
    </row>
    <row r="12" spans="1:10" ht="16.5" thickTop="1" thickBot="1">
      <c r="A12" s="404" t="s">
        <v>210</v>
      </c>
      <c r="B12" s="405"/>
      <c r="C12" s="406"/>
      <c r="D12" s="405" t="s">
        <v>125</v>
      </c>
    </row>
    <row r="13" spans="1:10" ht="27" customHeight="1" thickTop="1" thickBot="1">
      <c r="A13" s="407" t="s">
        <v>85</v>
      </c>
      <c r="B13" s="424">
        <v>2018</v>
      </c>
      <c r="C13" s="424">
        <v>2015</v>
      </c>
      <c r="D13" s="409" t="s">
        <v>86</v>
      </c>
      <c r="I13" s="67"/>
    </row>
    <row r="14" spans="1:10" ht="44.25" customHeight="1" thickTop="1" thickBot="1">
      <c r="A14" s="425" t="s">
        <v>165</v>
      </c>
      <c r="B14" s="426">
        <v>6.0910000000000002</v>
      </c>
      <c r="C14" s="427">
        <v>6.0910000000000002</v>
      </c>
      <c r="D14" s="414" t="s">
        <v>606</v>
      </c>
      <c r="F14" s="417"/>
    </row>
    <row r="15" spans="1:10" ht="55.5" customHeight="1" thickTop="1" thickBot="1">
      <c r="A15" s="425" t="s">
        <v>228</v>
      </c>
      <c r="B15" s="413">
        <v>95.4</v>
      </c>
      <c r="C15" s="413">
        <v>92.94</v>
      </c>
      <c r="D15" s="414" t="s">
        <v>607</v>
      </c>
    </row>
    <row r="16" spans="1:10" ht="42" customHeight="1" thickTop="1" thickBot="1">
      <c r="A16" s="425" t="s">
        <v>168</v>
      </c>
      <c r="B16" s="428">
        <v>64</v>
      </c>
      <c r="C16" s="429">
        <v>66</v>
      </c>
      <c r="D16" s="414" t="s">
        <v>169</v>
      </c>
    </row>
    <row r="17" spans="1:4" ht="15.75" thickTop="1">
      <c r="A17" s="120" t="s">
        <v>167</v>
      </c>
      <c r="B17" s="121"/>
      <c r="C17" s="121"/>
      <c r="D17" s="430" t="s">
        <v>170</v>
      </c>
    </row>
    <row r="48" spans="1:4">
      <c r="A48" s="1"/>
      <c r="B48" s="1"/>
      <c r="C48" s="2"/>
      <c r="D48" s="1"/>
    </row>
  </sheetData>
  <mergeCells count="4">
    <mergeCell ref="A1:D1"/>
    <mergeCell ref="A2:D2"/>
    <mergeCell ref="A10:D10"/>
    <mergeCell ref="A11:D11"/>
  </mergeCells>
  <printOptions horizontalCentered="1"/>
  <pageMargins left="0.70866141732283505" right="0.70866141732283505" top="1.7322834645669301" bottom="0.74803149606299202" header="0.31496062992126" footer="0.31496062992126"/>
  <pageSetup paperSize="9"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colBreaks count="1" manualBreakCount="1">
    <brk id="4" max="1048575" man="1"/>
  </colBreaks>
  <legacy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3:D21"/>
  <sheetViews>
    <sheetView rightToLeft="1" view="pageLayout" zoomScaleNormal="115" workbookViewId="0">
      <selection activeCell="A4" sqref="A4:D4"/>
    </sheetView>
  </sheetViews>
  <sheetFormatPr defaultColWidth="9" defaultRowHeight="12.75"/>
  <cols>
    <col min="1" max="1" width="11.28515625" style="230" customWidth="1"/>
    <col min="2" max="2" width="25.140625" style="230" customWidth="1"/>
    <col min="3" max="3" width="22.28515625" style="230" customWidth="1"/>
    <col min="4" max="4" width="27" style="230" customWidth="1"/>
    <col min="5" max="6" width="9" style="230"/>
    <col min="7" max="7" width="4.5703125" style="230" customWidth="1"/>
    <col min="8" max="16384" width="9" style="230"/>
  </cols>
  <sheetData>
    <row r="3" spans="1:4" ht="15.75">
      <c r="A3" s="844" t="s">
        <v>389</v>
      </c>
      <c r="B3" s="832"/>
      <c r="C3" s="832"/>
      <c r="D3" s="832"/>
    </row>
    <row r="4" spans="1:4">
      <c r="A4" s="834" t="s">
        <v>390</v>
      </c>
      <c r="B4" s="834"/>
      <c r="C4" s="834"/>
      <c r="D4" s="834"/>
    </row>
    <row r="7" spans="1:4" ht="38.25">
      <c r="A7" s="287"/>
      <c r="B7" s="259" t="s">
        <v>392</v>
      </c>
      <c r="C7" s="259" t="s">
        <v>391</v>
      </c>
      <c r="D7" s="259" t="s">
        <v>553</v>
      </c>
    </row>
    <row r="8" spans="1:4" ht="15">
      <c r="A8" s="248">
        <v>2013</v>
      </c>
      <c r="B8" s="295">
        <v>69.099999999999994</v>
      </c>
      <c r="C8" s="295">
        <v>32.799999999999997</v>
      </c>
      <c r="D8" s="295">
        <v>27.4</v>
      </c>
    </row>
    <row r="9" spans="1:4" ht="15">
      <c r="A9" s="248">
        <v>2014</v>
      </c>
      <c r="B9" s="295">
        <v>68.900000000000006</v>
      </c>
      <c r="C9" s="295">
        <v>33.200000000000003</v>
      </c>
      <c r="D9" s="295">
        <v>30.8</v>
      </c>
    </row>
    <row r="10" spans="1:4" ht="15">
      <c r="A10" s="248">
        <v>2015</v>
      </c>
      <c r="B10" s="295">
        <v>73.900000000000006</v>
      </c>
      <c r="C10" s="295">
        <v>31.5</v>
      </c>
      <c r="D10" s="295">
        <v>27.8</v>
      </c>
    </row>
    <row r="11" spans="1:4" ht="15">
      <c r="A11" s="248">
        <v>2016</v>
      </c>
      <c r="B11" s="295">
        <v>76.599999999999994</v>
      </c>
      <c r="C11" s="295">
        <v>35.1</v>
      </c>
      <c r="D11" s="295">
        <v>27.2</v>
      </c>
    </row>
    <row r="12" spans="1:4" ht="15">
      <c r="A12" s="248">
        <v>2017</v>
      </c>
      <c r="B12" s="295">
        <v>77.8</v>
      </c>
      <c r="C12" s="295">
        <v>40.700000000000003</v>
      </c>
      <c r="D12" s="295">
        <v>27.4</v>
      </c>
    </row>
    <row r="13" spans="1:4" ht="15">
      <c r="A13" s="248">
        <v>2018</v>
      </c>
      <c r="B13" s="370">
        <v>77.599999999999994</v>
      </c>
      <c r="C13" s="370">
        <v>34.299999999999997</v>
      </c>
      <c r="D13" s="370">
        <v>24.6</v>
      </c>
    </row>
    <row r="15" spans="1:4">
      <c r="A15" s="256"/>
    </row>
    <row r="17" spans="1:4" ht="24" hidden="1">
      <c r="A17" s="245"/>
      <c r="B17" s="259" t="s">
        <v>315</v>
      </c>
      <c r="C17" s="259" t="s">
        <v>316</v>
      </c>
      <c r="D17" s="247" t="s">
        <v>317</v>
      </c>
    </row>
    <row r="18" spans="1:4" ht="15" hidden="1">
      <c r="A18" s="248">
        <v>2013</v>
      </c>
      <c r="B18" s="250">
        <v>5637.84</v>
      </c>
      <c r="C18" s="250">
        <v>8717</v>
      </c>
      <c r="D18" s="249">
        <f t="shared" ref="D18:D19" si="0">SUM(B18:C18)</f>
        <v>14354.84</v>
      </c>
    </row>
    <row r="19" spans="1:4" ht="15" hidden="1">
      <c r="A19" s="248">
        <v>2014</v>
      </c>
      <c r="B19" s="250">
        <v>5396.8691310000004</v>
      </c>
      <c r="C19" s="249"/>
      <c r="D19" s="249">
        <f t="shared" si="0"/>
        <v>5396.8691310000004</v>
      </c>
    </row>
    <row r="20" spans="1:4" hidden="1"/>
    <row r="21" spans="1:4" hidden="1">
      <c r="A21" s="230" t="s">
        <v>320</v>
      </c>
    </row>
  </sheetData>
  <mergeCells count="2">
    <mergeCell ref="A3:D3"/>
    <mergeCell ref="A4:D4"/>
  </mergeCells>
  <printOptions horizontalCentered="1"/>
  <pageMargins left="0.70866141732283505" right="0.70866141732283505" top="1.7322834645669301" bottom="0.74803149606299202" header="0.31496062992126" footer="0.31496062992126"/>
  <pageSetup paperSize="9" orientation="portrait" r:id="rId1"/>
  <headerFooter>
    <oddHeader>&amp;C&amp;G</oddHeader>
    <oddFooter>&amp;L&amp;8&amp;K00-038Annual Statistical Report 2019&amp;C&amp;8&amp;K00-040&amp;A&amp;R&amp;8&amp;K00-039التقرير الإحصائي السنوي 2019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B26"/>
  <sheetViews>
    <sheetView rightToLeft="1" view="pageLayout" zoomScaleNormal="100" zoomScaleSheetLayoutView="85" workbookViewId="0">
      <selection activeCell="A5" sqref="A5"/>
    </sheetView>
  </sheetViews>
  <sheetFormatPr defaultColWidth="9" defaultRowHeight="12.75"/>
  <cols>
    <col min="1" max="2" width="43.28515625" style="230" customWidth="1"/>
    <col min="3" max="5" width="13.7109375" style="230" customWidth="1"/>
    <col min="6" max="6" width="14.28515625" style="230" customWidth="1"/>
    <col min="7" max="16384" width="9" style="230"/>
  </cols>
  <sheetData>
    <row r="3" spans="1:2" ht="30">
      <c r="A3" s="750" t="s">
        <v>444</v>
      </c>
      <c r="B3" s="750"/>
    </row>
    <row r="4" spans="1:2" ht="31.5">
      <c r="A4" s="888" t="s">
        <v>445</v>
      </c>
      <c r="B4" s="888"/>
    </row>
    <row r="7" spans="1:2" ht="15">
      <c r="A7" s="335" t="s">
        <v>442</v>
      </c>
      <c r="B7" s="336" t="s">
        <v>443</v>
      </c>
    </row>
    <row r="8" spans="1:2" ht="6" customHeight="1">
      <c r="A8" s="329"/>
      <c r="B8" s="332"/>
    </row>
    <row r="9" spans="1:2" ht="15.75">
      <c r="A9" s="329" t="s">
        <v>446</v>
      </c>
      <c r="B9" s="337" t="s">
        <v>461</v>
      </c>
    </row>
    <row r="10" spans="1:2" ht="30.75">
      <c r="A10" s="333" t="s">
        <v>447</v>
      </c>
      <c r="B10" s="338" t="s">
        <v>462</v>
      </c>
    </row>
    <row r="11" spans="1:2" ht="30.75">
      <c r="A11" s="333" t="s">
        <v>448</v>
      </c>
      <c r="B11" s="338" t="s">
        <v>463</v>
      </c>
    </row>
    <row r="12" spans="1:2" ht="15.75">
      <c r="A12" s="333" t="s">
        <v>449</v>
      </c>
      <c r="B12" s="338" t="s">
        <v>464</v>
      </c>
    </row>
    <row r="13" spans="1:2" ht="15.75">
      <c r="A13" s="333" t="s">
        <v>450</v>
      </c>
      <c r="B13" s="338" t="s">
        <v>465</v>
      </c>
    </row>
    <row r="14" spans="1:2" ht="15.75">
      <c r="A14" s="333" t="s">
        <v>451</v>
      </c>
      <c r="B14" s="338" t="s">
        <v>466</v>
      </c>
    </row>
    <row r="15" spans="1:2" ht="15.75">
      <c r="A15" s="333" t="s">
        <v>452</v>
      </c>
      <c r="B15" s="338" t="s">
        <v>467</v>
      </c>
    </row>
    <row r="16" spans="1:2" ht="15.75">
      <c r="A16" s="333" t="s">
        <v>453</v>
      </c>
      <c r="B16" s="338" t="s">
        <v>468</v>
      </c>
    </row>
    <row r="17" spans="1:2" ht="15">
      <c r="A17" s="330"/>
      <c r="B17" s="339"/>
    </row>
    <row r="18" spans="1:2" ht="15.75">
      <c r="A18" s="329" t="s">
        <v>454</v>
      </c>
      <c r="B18" s="337" t="s">
        <v>469</v>
      </c>
    </row>
    <row r="19" spans="1:2" ht="45.75">
      <c r="A19" s="333" t="s">
        <v>455</v>
      </c>
      <c r="B19" s="338" t="s">
        <v>470</v>
      </c>
    </row>
    <row r="20" spans="1:2" ht="15">
      <c r="A20" s="330"/>
      <c r="B20" s="340"/>
    </row>
    <row r="21" spans="1:2" ht="31.5">
      <c r="A21" s="329" t="s">
        <v>456</v>
      </c>
      <c r="B21" s="337" t="s">
        <v>471</v>
      </c>
    </row>
    <row r="22" spans="1:2" ht="30.75">
      <c r="A22" s="334" t="s">
        <v>457</v>
      </c>
      <c r="B22" s="338" t="s">
        <v>472</v>
      </c>
    </row>
    <row r="23" spans="1:2" ht="30.75">
      <c r="A23" s="334" t="s">
        <v>458</v>
      </c>
      <c r="B23" s="338" t="s">
        <v>473</v>
      </c>
    </row>
    <row r="24" spans="1:2" ht="45.75">
      <c r="A24" s="334" t="s">
        <v>459</v>
      </c>
      <c r="B24" s="338" t="s">
        <v>474</v>
      </c>
    </row>
    <row r="25" spans="1:2" ht="30.75">
      <c r="A25" s="334" t="s">
        <v>460</v>
      </c>
      <c r="B25" s="338" t="s">
        <v>475</v>
      </c>
    </row>
    <row r="26" spans="1:2" ht="4.5" customHeight="1">
      <c r="A26" s="331"/>
      <c r="B26" s="341"/>
    </row>
  </sheetData>
  <mergeCells count="2">
    <mergeCell ref="A3:B3"/>
    <mergeCell ref="A4:B4"/>
  </mergeCells>
  <pageMargins left="0.70866141732283505" right="0.70866141732283505" top="1.7322834645669301" bottom="0.74803149606299202" header="0.31496062992126" footer="0.31496062992126"/>
  <pageSetup paperSize="9" orientation="portrait" horizontalDpi="300" verticalDpi="300" r:id="rId1"/>
  <headerFooter>
    <oddHeader>&amp;C&amp;G</oddHeader>
    <oddFooter>&amp;L&amp;8&amp;K00-038Annual Statistical Report 2019&amp;C&amp;8&amp;K00-040&amp;A&amp;R&amp;8&amp;K00-039التقرير الإحصائي السنوي 2019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F12"/>
  <sheetViews>
    <sheetView rightToLeft="1" view="pageLayout" zoomScaleNormal="100" zoomScaleSheetLayoutView="85" workbookViewId="0">
      <selection activeCell="B6" sqref="B6"/>
    </sheetView>
  </sheetViews>
  <sheetFormatPr defaultColWidth="9" defaultRowHeight="12.75"/>
  <cols>
    <col min="1" max="1" width="9" style="230"/>
    <col min="2" max="5" width="13.7109375" style="230" customWidth="1"/>
    <col min="6" max="6" width="14.28515625" style="230" customWidth="1"/>
    <col min="7" max="16384" width="9" style="230"/>
  </cols>
  <sheetData>
    <row r="3" spans="1:6" ht="15.75">
      <c r="A3" s="832" t="s">
        <v>393</v>
      </c>
      <c r="B3" s="832"/>
      <c r="C3" s="832"/>
      <c r="D3" s="832"/>
      <c r="E3" s="832"/>
      <c r="F3" s="832"/>
    </row>
    <row r="4" spans="1:6">
      <c r="A4" s="834" t="s">
        <v>394</v>
      </c>
      <c r="B4" s="834"/>
      <c r="C4" s="834"/>
      <c r="D4" s="834"/>
      <c r="E4" s="834"/>
      <c r="F4" s="834"/>
    </row>
    <row r="7" spans="1:6" ht="36.75">
      <c r="A7" s="245"/>
      <c r="B7" s="259" t="s">
        <v>478</v>
      </c>
      <c r="C7" s="259" t="s">
        <v>314</v>
      </c>
      <c r="D7" s="259" t="s">
        <v>315</v>
      </c>
      <c r="E7" s="259" t="s">
        <v>316</v>
      </c>
      <c r="F7" s="247" t="s">
        <v>317</v>
      </c>
    </row>
    <row r="8" spans="1:6" ht="15">
      <c r="A8" s="274">
        <v>2014</v>
      </c>
      <c r="B8" s="249">
        <v>916</v>
      </c>
      <c r="C8" s="249">
        <f>470+32</f>
        <v>502</v>
      </c>
      <c r="D8" s="249">
        <v>113.6</v>
      </c>
      <c r="E8" s="249">
        <v>78</v>
      </c>
      <c r="F8" s="249">
        <f>SUM(B8:E8)</f>
        <v>1609.6</v>
      </c>
    </row>
    <row r="9" spans="1:6" ht="15">
      <c r="A9" s="274">
        <v>2015</v>
      </c>
      <c r="B9" s="249">
        <v>916</v>
      </c>
      <c r="C9" s="249">
        <v>502</v>
      </c>
      <c r="D9" s="249">
        <v>114.61</v>
      </c>
      <c r="E9" s="249">
        <v>78</v>
      </c>
      <c r="F9" s="249">
        <f>SUM(B9:E9)</f>
        <v>1610.61</v>
      </c>
    </row>
    <row r="10" spans="1:6" ht="15">
      <c r="A10" s="274">
        <v>2016</v>
      </c>
      <c r="B10" s="249">
        <v>908</v>
      </c>
      <c r="C10" s="249">
        <v>502</v>
      </c>
      <c r="D10" s="249">
        <v>115</v>
      </c>
      <c r="E10" s="249">
        <v>78</v>
      </c>
      <c r="F10" s="249">
        <f>SUM(B10:E10)</f>
        <v>1603</v>
      </c>
    </row>
    <row r="11" spans="1:6" ht="15">
      <c r="A11" s="274">
        <v>2017</v>
      </c>
      <c r="B11" s="249">
        <v>960</v>
      </c>
      <c r="C11" s="249">
        <v>502</v>
      </c>
      <c r="D11" s="249">
        <v>116</v>
      </c>
      <c r="E11" s="249">
        <v>80</v>
      </c>
      <c r="F11" s="249">
        <f>SUM(B11:E11)</f>
        <v>1658</v>
      </c>
    </row>
    <row r="12" spans="1:6" ht="15">
      <c r="A12" s="274">
        <v>2018</v>
      </c>
      <c r="B12" s="251">
        <v>960</v>
      </c>
      <c r="C12" s="251">
        <v>502</v>
      </c>
      <c r="D12" s="251">
        <v>99</v>
      </c>
      <c r="E12" s="251">
        <v>80</v>
      </c>
      <c r="F12" s="249">
        <f>SUM(B12:E12)</f>
        <v>1641</v>
      </c>
    </row>
  </sheetData>
  <mergeCells count="2">
    <mergeCell ref="A3:F3"/>
    <mergeCell ref="A4:F4"/>
  </mergeCells>
  <pageMargins left="0.70866141732283505" right="0.70866141732283505" top="1.7322834645669301" bottom="0.74803149606299202" header="0.31496062992126" footer="0.31496062992126"/>
  <pageSetup paperSize="9" orientation="portrait" horizontalDpi="300" verticalDpi="300" r:id="rId1"/>
  <headerFooter>
    <oddHeader>&amp;C&amp;G</oddHeader>
    <oddFooter>&amp;L&amp;8&amp;K00-038Annual Statistical Report 2019&amp;C&amp;8&amp;K00-040&amp;A&amp;R&amp;8&amp;K00-039التقرير الإحصائي السنوي 2019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F14"/>
  <sheetViews>
    <sheetView rightToLeft="1" view="pageLayout" zoomScaleNormal="100" zoomScaleSheetLayoutView="85" workbookViewId="0">
      <selection activeCell="B5" sqref="B5"/>
    </sheetView>
  </sheetViews>
  <sheetFormatPr defaultColWidth="9" defaultRowHeight="12.75"/>
  <cols>
    <col min="1" max="1" width="9" style="230"/>
    <col min="2" max="5" width="14.7109375" style="230" customWidth="1"/>
    <col min="6" max="6" width="12.7109375" style="230" customWidth="1"/>
    <col min="7" max="16384" width="9" style="230"/>
  </cols>
  <sheetData>
    <row r="3" spans="1:6" ht="15.75">
      <c r="A3" s="832" t="s">
        <v>395</v>
      </c>
      <c r="B3" s="832"/>
      <c r="C3" s="832"/>
      <c r="D3" s="832"/>
      <c r="E3" s="832"/>
      <c r="F3" s="832"/>
    </row>
    <row r="4" spans="1:6">
      <c r="A4" s="834" t="s">
        <v>396</v>
      </c>
      <c r="B4" s="834"/>
      <c r="C4" s="834"/>
      <c r="D4" s="834"/>
      <c r="E4" s="834"/>
      <c r="F4" s="834"/>
    </row>
    <row r="7" spans="1:6" ht="25.5">
      <c r="A7" s="245"/>
      <c r="B7" s="259" t="s">
        <v>479</v>
      </c>
      <c r="C7" s="259" t="s">
        <v>314</v>
      </c>
      <c r="D7" s="259" t="s">
        <v>315</v>
      </c>
      <c r="E7" s="259" t="s">
        <v>316</v>
      </c>
      <c r="F7" s="247" t="s">
        <v>317</v>
      </c>
    </row>
    <row r="8" spans="1:6" ht="15">
      <c r="A8" s="248">
        <v>2014</v>
      </c>
      <c r="B8" s="249">
        <v>273977</v>
      </c>
      <c r="C8" s="249">
        <v>106757</v>
      </c>
      <c r="D8" s="249">
        <v>30464</v>
      </c>
      <c r="E8" s="249">
        <v>17571.565999999999</v>
      </c>
      <c r="F8" s="249">
        <f t="shared" ref="F8:F11" si="0">SUM(B8:E8)</f>
        <v>428769.56599999999</v>
      </c>
    </row>
    <row r="9" spans="1:6" ht="15">
      <c r="A9" s="248">
        <v>2015</v>
      </c>
      <c r="B9" s="249">
        <v>274892</v>
      </c>
      <c r="C9" s="249">
        <v>111812</v>
      </c>
      <c r="D9" s="249">
        <v>33004</v>
      </c>
      <c r="E9" s="249">
        <v>21272</v>
      </c>
      <c r="F9" s="249">
        <f t="shared" si="0"/>
        <v>440980</v>
      </c>
    </row>
    <row r="10" spans="1:6" ht="15">
      <c r="A10" s="248">
        <v>2016</v>
      </c>
      <c r="B10" s="249">
        <v>270260</v>
      </c>
      <c r="C10" s="249">
        <v>115053</v>
      </c>
      <c r="D10" s="249">
        <v>32871</v>
      </c>
      <c r="E10" s="249">
        <v>22832</v>
      </c>
      <c r="F10" s="249">
        <f t="shared" si="0"/>
        <v>441016</v>
      </c>
    </row>
    <row r="11" spans="1:6" ht="15">
      <c r="A11" s="248">
        <v>2017</v>
      </c>
      <c r="B11" s="249">
        <v>268004</v>
      </c>
      <c r="C11" s="249">
        <v>116946</v>
      </c>
      <c r="D11" s="249">
        <v>32915</v>
      </c>
      <c r="E11" s="249">
        <v>17522</v>
      </c>
      <c r="F11" s="249">
        <f t="shared" si="0"/>
        <v>435387</v>
      </c>
    </row>
    <row r="12" spans="1:6" ht="15">
      <c r="A12" s="248">
        <v>2018</v>
      </c>
      <c r="B12" s="251">
        <v>267107</v>
      </c>
      <c r="C12" s="251">
        <v>121543</v>
      </c>
      <c r="D12" s="251">
        <v>37203</v>
      </c>
      <c r="E12" s="251">
        <v>16465</v>
      </c>
      <c r="F12" s="249">
        <f>SUM(B12:E12)</f>
        <v>442318</v>
      </c>
    </row>
    <row r="14" spans="1:6">
      <c r="A14" s="275"/>
    </row>
  </sheetData>
  <mergeCells count="2">
    <mergeCell ref="A3:F3"/>
    <mergeCell ref="A4:F4"/>
  </mergeCells>
  <pageMargins left="0.70866141732283505" right="0.70866141732283505" top="1.7322834645669301" bottom="0.74803149606299202" header="0.31496062992126" footer="0.31496062992126"/>
  <pageSetup paperSize="9" orientation="portrait" horizontalDpi="300" verticalDpi="300" r:id="rId1"/>
  <headerFooter>
    <oddHeader>&amp;C&amp;G</oddHeader>
    <oddFooter>&amp;L&amp;8&amp;K00-038Annual Statistical Report 2019&amp;C&amp;8&amp;K00-040&amp;A&amp;R&amp;8&amp;K00-039التقرير الإحصائي السنوي 2019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F16"/>
  <sheetViews>
    <sheetView rightToLeft="1" view="pageLayout" zoomScale="130" zoomScaleNormal="100" zoomScaleSheetLayoutView="85" zoomScalePageLayoutView="130" workbookViewId="0">
      <selection activeCell="A5" sqref="A5"/>
    </sheetView>
  </sheetViews>
  <sheetFormatPr defaultColWidth="9" defaultRowHeight="12.75"/>
  <cols>
    <col min="1" max="1" width="9" style="230"/>
    <col min="2" max="5" width="14.28515625" style="230" customWidth="1"/>
    <col min="6" max="6" width="12.7109375" style="230" customWidth="1"/>
    <col min="7" max="16384" width="9" style="230"/>
  </cols>
  <sheetData>
    <row r="3" spans="1:6" ht="15.75">
      <c r="A3" s="832" t="s">
        <v>397</v>
      </c>
      <c r="B3" s="832"/>
      <c r="C3" s="832"/>
      <c r="D3" s="832"/>
      <c r="E3" s="832"/>
      <c r="F3" s="832"/>
    </row>
    <row r="4" spans="1:6">
      <c r="A4" s="834" t="s">
        <v>398</v>
      </c>
      <c r="B4" s="834"/>
      <c r="C4" s="834"/>
      <c r="D4" s="834"/>
      <c r="E4" s="834"/>
      <c r="F4" s="834"/>
    </row>
    <row r="7" spans="1:6" ht="36.75">
      <c r="A7" s="245"/>
      <c r="B7" s="259" t="s">
        <v>479</v>
      </c>
      <c r="C7" s="259" t="s">
        <v>314</v>
      </c>
      <c r="D7" s="259" t="s">
        <v>315</v>
      </c>
      <c r="E7" s="259" t="s">
        <v>316</v>
      </c>
      <c r="F7" s="247" t="s">
        <v>317</v>
      </c>
    </row>
    <row r="8" spans="1:6" ht="15">
      <c r="A8" s="248">
        <v>2014</v>
      </c>
      <c r="B8" s="249">
        <v>248085</v>
      </c>
      <c r="C8" s="249">
        <v>94722</v>
      </c>
      <c r="D8" s="249">
        <v>23832</v>
      </c>
      <c r="E8" s="249">
        <v>23899</v>
      </c>
      <c r="F8" s="249">
        <f t="shared" ref="F8" si="0">SUM(B8:E8)</f>
        <v>390538</v>
      </c>
    </row>
    <row r="9" spans="1:6" ht="15">
      <c r="A9" s="248">
        <v>2015</v>
      </c>
      <c r="B9" s="249">
        <v>253749</v>
      </c>
      <c r="C9" s="249">
        <v>102301</v>
      </c>
      <c r="D9" s="249">
        <v>32644</v>
      </c>
      <c r="E9" s="249">
        <v>26104</v>
      </c>
      <c r="F9" s="249">
        <f>SUM(B9:E9)</f>
        <v>414798</v>
      </c>
    </row>
    <row r="10" spans="1:6" ht="15">
      <c r="A10" s="248">
        <v>2016</v>
      </c>
      <c r="B10" s="249">
        <v>245478</v>
      </c>
      <c r="C10" s="249">
        <v>105442</v>
      </c>
      <c r="D10" s="249">
        <v>32937.670852000003</v>
      </c>
      <c r="E10" s="249">
        <v>25935</v>
      </c>
      <c r="F10" s="249">
        <f>SUM(B10:E10)</f>
        <v>409792.67085200001</v>
      </c>
    </row>
    <row r="11" spans="1:6" ht="15">
      <c r="A11" s="248">
        <v>2017</v>
      </c>
      <c r="B11" s="249">
        <v>242257</v>
      </c>
      <c r="C11" s="249">
        <v>107647</v>
      </c>
      <c r="D11" s="249">
        <v>26527</v>
      </c>
      <c r="E11" s="249">
        <v>25958</v>
      </c>
      <c r="F11" s="249">
        <f>SUM(B11:E11)</f>
        <v>402389</v>
      </c>
    </row>
    <row r="12" spans="1:6" ht="15">
      <c r="A12" s="248">
        <v>2018</v>
      </c>
      <c r="B12" s="251">
        <v>237982</v>
      </c>
      <c r="C12" s="251">
        <v>113994</v>
      </c>
      <c r="D12" s="251">
        <v>27816</v>
      </c>
      <c r="E12" s="251">
        <v>26184</v>
      </c>
      <c r="F12" s="249">
        <f>SUM(B12:E12)</f>
        <v>405976</v>
      </c>
    </row>
    <row r="14" spans="1:6" ht="15">
      <c r="B14" s="272"/>
    </row>
    <row r="15" spans="1:6" ht="15">
      <c r="B15" s="272"/>
    </row>
    <row r="16" spans="1:6" ht="15">
      <c r="B16" s="272"/>
    </row>
  </sheetData>
  <mergeCells count="2">
    <mergeCell ref="A3:F3"/>
    <mergeCell ref="A4:F4"/>
  </mergeCells>
  <pageMargins left="0.70866141732283505" right="0.70866141732283505" top="1.7322834645669301" bottom="0.74803149606299202" header="0.31496062992126" footer="0.31496062992126"/>
  <pageSetup paperSize="9" orientation="portrait" horizontalDpi="300" verticalDpi="300" r:id="rId1"/>
  <headerFooter>
    <oddHeader>&amp;C&amp;G</oddHeader>
    <oddFooter>&amp;L&amp;8&amp;K00-038Annual Statistical Report 2019&amp;C&amp;8&amp;K00-040&amp;A&amp;R&amp;8&amp;K00-039التقرير الإحصائي السنوي 2019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E12"/>
  <sheetViews>
    <sheetView rightToLeft="1" view="pageLayout" zoomScaleNormal="100" zoomScaleSheetLayoutView="85" workbookViewId="0">
      <selection activeCell="A5" sqref="A5"/>
    </sheetView>
  </sheetViews>
  <sheetFormatPr defaultColWidth="9" defaultRowHeight="12.75"/>
  <cols>
    <col min="1" max="1" width="9" style="230"/>
    <col min="2" max="5" width="17" style="230" customWidth="1"/>
    <col min="6" max="16384" width="9" style="230"/>
  </cols>
  <sheetData>
    <row r="3" spans="1:5" ht="15.75">
      <c r="A3" s="832" t="s">
        <v>399</v>
      </c>
      <c r="B3" s="832"/>
      <c r="C3" s="832"/>
      <c r="D3" s="832"/>
      <c r="E3" s="832"/>
    </row>
    <row r="4" spans="1:5">
      <c r="A4" s="834" t="s">
        <v>400</v>
      </c>
      <c r="B4" s="834"/>
      <c r="C4" s="834"/>
      <c r="D4" s="834"/>
      <c r="E4" s="834"/>
    </row>
    <row r="7" spans="1:5" ht="25.5">
      <c r="A7" s="245"/>
      <c r="B7" s="259" t="s">
        <v>479</v>
      </c>
      <c r="C7" s="259" t="s">
        <v>314</v>
      </c>
      <c r="D7" s="259" t="s">
        <v>315</v>
      </c>
      <c r="E7" s="259" t="s">
        <v>316</v>
      </c>
    </row>
    <row r="8" spans="1:5" ht="15">
      <c r="A8" s="248">
        <v>2014</v>
      </c>
      <c r="B8" s="249">
        <v>821</v>
      </c>
      <c r="C8" s="249">
        <v>316</v>
      </c>
      <c r="D8" s="249">
        <v>101</v>
      </c>
      <c r="E8" s="249">
        <v>106</v>
      </c>
    </row>
    <row r="9" spans="1:5" ht="15">
      <c r="A9" s="248">
        <v>2015</v>
      </c>
      <c r="B9" s="249">
        <v>817</v>
      </c>
      <c r="C9" s="249">
        <v>337</v>
      </c>
      <c r="D9" s="249">
        <v>104.19</v>
      </c>
      <c r="E9" s="249">
        <v>110</v>
      </c>
    </row>
    <row r="10" spans="1:5" ht="15">
      <c r="A10" s="248">
        <v>2016</v>
      </c>
      <c r="B10" s="249">
        <v>767</v>
      </c>
      <c r="C10" s="249">
        <v>347</v>
      </c>
      <c r="D10" s="249">
        <v>107.69</v>
      </c>
      <c r="E10" s="249">
        <v>120</v>
      </c>
    </row>
    <row r="11" spans="1:5" ht="15">
      <c r="A11" s="248">
        <v>2017</v>
      </c>
      <c r="B11" s="249">
        <v>773</v>
      </c>
      <c r="C11" s="249">
        <v>345</v>
      </c>
      <c r="D11" s="249">
        <v>116</v>
      </c>
      <c r="E11" s="249">
        <v>118</v>
      </c>
    </row>
    <row r="12" spans="1:5" ht="15">
      <c r="A12" s="248">
        <v>2018</v>
      </c>
      <c r="B12" s="251">
        <v>690</v>
      </c>
      <c r="C12" s="251">
        <v>352</v>
      </c>
      <c r="D12" s="251">
        <v>102</v>
      </c>
      <c r="E12" s="249">
        <v>123</v>
      </c>
    </row>
  </sheetData>
  <mergeCells count="2">
    <mergeCell ref="A3:E3"/>
    <mergeCell ref="A4:E4"/>
  </mergeCells>
  <pageMargins left="0.70866141732283505" right="0.70866141732283505" top="1.7322834645669301" bottom="0.74803149606299202" header="0.31496062992126" footer="0.31496062992126"/>
  <pageSetup paperSize="9" orientation="portrait" horizontalDpi="300" verticalDpi="300" r:id="rId1"/>
  <headerFooter>
    <oddHeader>&amp;C&amp;G</oddHeader>
    <oddFooter>&amp;L&amp;8&amp;K00-038Annual Statistical Report 2019&amp;C&amp;8&amp;K00-040&amp;A&amp;R&amp;8&amp;K00-039التقرير الإحصائي السنوي 2019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F19"/>
  <sheetViews>
    <sheetView rightToLeft="1" view="pageLayout" zoomScaleNormal="100" zoomScaleSheetLayoutView="85" workbookViewId="0">
      <selection activeCell="A5" sqref="A5"/>
    </sheetView>
  </sheetViews>
  <sheetFormatPr defaultColWidth="9" defaultRowHeight="12.75"/>
  <cols>
    <col min="1" max="1" width="9" style="230"/>
    <col min="2" max="5" width="14.5703125" style="230" customWidth="1"/>
    <col min="6" max="6" width="12.7109375" style="230" customWidth="1"/>
    <col min="7" max="16384" width="9" style="230"/>
  </cols>
  <sheetData>
    <row r="3" spans="1:6" ht="15.75">
      <c r="A3" s="832" t="s">
        <v>401</v>
      </c>
      <c r="B3" s="832"/>
      <c r="C3" s="832"/>
      <c r="D3" s="832"/>
      <c r="E3" s="832"/>
      <c r="F3" s="832"/>
    </row>
    <row r="4" spans="1:6">
      <c r="A4" s="834" t="s">
        <v>402</v>
      </c>
      <c r="B4" s="834"/>
      <c r="C4" s="834"/>
      <c r="D4" s="834"/>
      <c r="E4" s="834"/>
      <c r="F4" s="834"/>
    </row>
    <row r="7" spans="1:6" ht="25.5">
      <c r="A7" s="245"/>
      <c r="B7" s="259" t="s">
        <v>479</v>
      </c>
      <c r="C7" s="259" t="s">
        <v>314</v>
      </c>
      <c r="D7" s="259" t="s">
        <v>315</v>
      </c>
      <c r="E7" s="259" t="s">
        <v>316</v>
      </c>
      <c r="F7" s="247" t="s">
        <v>317</v>
      </c>
    </row>
    <row r="8" spans="1:6" ht="15">
      <c r="A8" s="248">
        <v>2014</v>
      </c>
      <c r="B8" s="249">
        <v>349597</v>
      </c>
      <c r="C8" s="249">
        <v>605178</v>
      </c>
      <c r="D8" s="249">
        <v>354679</v>
      </c>
      <c r="E8" s="249">
        <v>226069</v>
      </c>
      <c r="F8" s="249">
        <f>SUM(B8:E8)</f>
        <v>1535523</v>
      </c>
    </row>
    <row r="9" spans="1:6" ht="15">
      <c r="A9" s="248">
        <v>2015</v>
      </c>
      <c r="B9" s="249">
        <v>346123</v>
      </c>
      <c r="C9" s="249">
        <v>626541</v>
      </c>
      <c r="D9" s="249">
        <v>332486</v>
      </c>
      <c r="E9" s="249">
        <v>243100</v>
      </c>
      <c r="F9" s="249">
        <f>SUM(B9:E9)</f>
        <v>1548250</v>
      </c>
    </row>
    <row r="10" spans="1:6" ht="15">
      <c r="A10" s="248">
        <v>2016</v>
      </c>
      <c r="B10" s="249">
        <v>355944</v>
      </c>
      <c r="C10" s="249">
        <v>666430</v>
      </c>
      <c r="D10" s="249">
        <v>339589</v>
      </c>
      <c r="E10" s="249">
        <v>237370</v>
      </c>
      <c r="F10" s="249">
        <f>SUM(B10:E10)</f>
        <v>1599333</v>
      </c>
    </row>
    <row r="11" spans="1:6" ht="15">
      <c r="A11" s="248">
        <v>2017</v>
      </c>
      <c r="B11" s="249">
        <v>468526</v>
      </c>
      <c r="C11" s="249">
        <v>705376</v>
      </c>
      <c r="D11" s="249">
        <v>348044</v>
      </c>
      <c r="E11" s="249">
        <v>254092</v>
      </c>
      <c r="F11" s="249">
        <f>SUM(B11:E11)</f>
        <v>1776038</v>
      </c>
    </row>
    <row r="12" spans="1:6" ht="15">
      <c r="A12" s="248">
        <v>2018</v>
      </c>
      <c r="B12" s="251">
        <v>396119</v>
      </c>
      <c r="C12" s="251">
        <v>750596</v>
      </c>
      <c r="D12" s="251">
        <v>345749</v>
      </c>
      <c r="E12" s="251">
        <v>261708</v>
      </c>
      <c r="F12" s="249">
        <f>SUM(B12:E12)</f>
        <v>1754172</v>
      </c>
    </row>
    <row r="17" spans="2:2" ht="15">
      <c r="B17" s="272"/>
    </row>
    <row r="18" spans="2:2" ht="15">
      <c r="B18" s="272"/>
    </row>
    <row r="19" spans="2:2">
      <c r="B19" s="253"/>
    </row>
  </sheetData>
  <mergeCells count="2">
    <mergeCell ref="A3:F3"/>
    <mergeCell ref="A4:F4"/>
  </mergeCells>
  <pageMargins left="0.70866141732283505" right="0.70866141732283505" top="1.7322834645669301" bottom="0.74803149606299202" header="0.31496062992126" footer="0.31496062992126"/>
  <pageSetup paperSize="9" orientation="portrait" horizontalDpi="300" verticalDpi="300" r:id="rId1"/>
  <headerFooter>
    <oddHeader>&amp;C&amp;G</oddHeader>
    <oddFooter>&amp;L&amp;8&amp;K00-038Annual Statistical Report 2019&amp;C&amp;8&amp;K00-040&amp;A&amp;R&amp;8&amp;K00-039التقرير الإحصائي السنوي 2019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D15"/>
  <sheetViews>
    <sheetView rightToLeft="1" view="pageLayout" workbookViewId="0">
      <selection activeCell="A5" sqref="A5"/>
    </sheetView>
  </sheetViews>
  <sheetFormatPr defaultColWidth="9" defaultRowHeight="12.75"/>
  <cols>
    <col min="1" max="1" width="11.85546875" style="230" customWidth="1"/>
    <col min="2" max="4" width="21.5703125" style="230" customWidth="1"/>
    <col min="5" max="16384" width="9" style="230"/>
  </cols>
  <sheetData>
    <row r="3" spans="1:4" ht="15.75">
      <c r="A3" s="832" t="s">
        <v>403</v>
      </c>
      <c r="B3" s="832"/>
      <c r="C3" s="832"/>
      <c r="D3" s="832"/>
    </row>
    <row r="4" spans="1:4">
      <c r="A4" s="834" t="s">
        <v>404</v>
      </c>
      <c r="B4" s="834"/>
      <c r="C4" s="834"/>
      <c r="D4" s="834"/>
    </row>
    <row r="7" spans="1:4" ht="24">
      <c r="A7" s="245"/>
      <c r="B7" s="259" t="s">
        <v>315</v>
      </c>
      <c r="C7" s="259" t="s">
        <v>316</v>
      </c>
      <c r="D7" s="247" t="s">
        <v>317</v>
      </c>
    </row>
    <row r="8" spans="1:4" ht="15">
      <c r="A8" s="248">
        <v>2014</v>
      </c>
      <c r="B8" s="273">
        <v>3738</v>
      </c>
      <c r="C8" s="249">
        <v>15611</v>
      </c>
      <c r="D8" s="249">
        <f>SUM(B8:C8)</f>
        <v>19349</v>
      </c>
    </row>
    <row r="9" spans="1:4" ht="15">
      <c r="A9" s="248">
        <v>2015</v>
      </c>
      <c r="B9" s="273">
        <v>3351</v>
      </c>
      <c r="C9" s="249">
        <v>14182</v>
      </c>
      <c r="D9" s="249">
        <f>SUM(B9:C9)</f>
        <v>17533</v>
      </c>
    </row>
    <row r="10" spans="1:4" ht="15">
      <c r="A10" s="248">
        <v>2016</v>
      </c>
      <c r="B10" s="273">
        <v>4877</v>
      </c>
      <c r="C10" s="249">
        <v>14746</v>
      </c>
      <c r="D10" s="249">
        <f>SUM(B10:C10)</f>
        <v>19623</v>
      </c>
    </row>
    <row r="11" spans="1:4" ht="15">
      <c r="A11" s="248">
        <v>2017</v>
      </c>
      <c r="B11" s="273">
        <v>5490</v>
      </c>
      <c r="C11" s="249">
        <v>16846</v>
      </c>
      <c r="D11" s="249">
        <f>SUM(B11:C11)</f>
        <v>22336</v>
      </c>
    </row>
    <row r="12" spans="1:4" ht="15">
      <c r="A12" s="248">
        <v>2018</v>
      </c>
      <c r="B12" s="371">
        <v>5480</v>
      </c>
      <c r="C12" s="251">
        <v>19815</v>
      </c>
      <c r="D12" s="249">
        <f>SUM(B12:C12)</f>
        <v>25295</v>
      </c>
    </row>
    <row r="14" spans="1:4">
      <c r="A14" s="256" t="s">
        <v>319</v>
      </c>
    </row>
    <row r="15" spans="1:4" ht="15" hidden="1">
      <c r="A15" s="248">
        <v>2014</v>
      </c>
      <c r="B15" s="273">
        <v>3798</v>
      </c>
      <c r="C15" s="249">
        <v>17614.252</v>
      </c>
      <c r="D15" s="249">
        <f>SUM(B15:C15)</f>
        <v>21412.252</v>
      </c>
    </row>
  </sheetData>
  <mergeCells count="2">
    <mergeCell ref="A3:D3"/>
    <mergeCell ref="A4:D4"/>
  </mergeCells>
  <printOptions horizontalCentered="1"/>
  <pageMargins left="0.70866141732283505" right="0.70866141732283505" top="1.7322834645669301" bottom="0.74803149606299202" header="0.31496062992126" footer="0.31496062992126"/>
  <pageSetup paperSize="9" orientation="portrait" horizontalDpi="300" verticalDpi="300" r:id="rId1"/>
  <headerFooter>
    <oddHeader>&amp;C&amp;G</oddHeader>
    <oddFooter>&amp;L&amp;8&amp;K00-038Annual Statistical Report 2019&amp;C&amp;8&amp;K00-040&amp;A&amp;R&amp;8&amp;K00-039التقرير الإحصائي السنوي 2019</oddFoot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I27"/>
  <sheetViews>
    <sheetView rightToLeft="1" view="pageLayout" topLeftCell="A4" zoomScale="115" zoomScalePageLayoutView="115" workbookViewId="0">
      <selection activeCell="C11" sqref="C11"/>
    </sheetView>
  </sheetViews>
  <sheetFormatPr defaultColWidth="9" defaultRowHeight="12.75"/>
  <cols>
    <col min="1" max="1" width="10.85546875" style="230" customWidth="1"/>
    <col min="2" max="2" width="5" style="230" customWidth="1"/>
    <col min="3" max="9" width="9.85546875" style="230" customWidth="1"/>
    <col min="10" max="16384" width="9" style="230"/>
  </cols>
  <sheetData>
    <row r="3" spans="1:9" ht="15.75">
      <c r="A3" s="836" t="s">
        <v>405</v>
      </c>
      <c r="B3" s="836"/>
      <c r="C3" s="836"/>
      <c r="D3" s="836"/>
      <c r="E3" s="836"/>
      <c r="F3" s="836"/>
      <c r="G3" s="836"/>
      <c r="H3" s="836"/>
      <c r="I3" s="836"/>
    </row>
    <row r="4" spans="1:9" ht="12.75" customHeight="1">
      <c r="A4" s="834" t="s">
        <v>406</v>
      </c>
      <c r="B4" s="834"/>
      <c r="C4" s="834"/>
      <c r="D4" s="834"/>
      <c r="E4" s="834"/>
      <c r="F4" s="834"/>
      <c r="G4" s="834"/>
      <c r="H4" s="834"/>
      <c r="I4" s="834"/>
    </row>
    <row r="6" spans="1:9" ht="13.5" thickBot="1"/>
    <row r="7" spans="1:9" ht="26.25" thickTop="1">
      <c r="A7" s="905" t="s">
        <v>275</v>
      </c>
      <c r="B7" s="936"/>
      <c r="C7" s="939" t="s">
        <v>407</v>
      </c>
      <c r="D7" s="940"/>
      <c r="E7" s="905" t="s">
        <v>276</v>
      </c>
      <c r="F7" s="296" t="s">
        <v>277</v>
      </c>
      <c r="G7" s="297" t="s">
        <v>278</v>
      </c>
      <c r="H7" s="908" t="s">
        <v>279</v>
      </c>
      <c r="I7" s="909"/>
    </row>
    <row r="8" spans="1:9" ht="16.5" thickBot="1">
      <c r="A8" s="906"/>
      <c r="B8" s="937"/>
      <c r="C8" s="910" t="s">
        <v>408</v>
      </c>
      <c r="D8" s="911"/>
      <c r="E8" s="906"/>
      <c r="F8" s="298" t="s">
        <v>280</v>
      </c>
      <c r="G8" s="299" t="s">
        <v>281</v>
      </c>
      <c r="H8" s="912" t="s">
        <v>282</v>
      </c>
      <c r="I8" s="913"/>
    </row>
    <row r="9" spans="1:9" ht="39" thickBot="1">
      <c r="A9" s="907"/>
      <c r="B9" s="938"/>
      <c r="C9" s="300" t="s">
        <v>283</v>
      </c>
      <c r="D9" s="301" t="s">
        <v>409</v>
      </c>
      <c r="E9" s="907"/>
      <c r="F9" s="914" t="s">
        <v>410</v>
      </c>
      <c r="G9" s="915"/>
      <c r="H9" s="302" t="s">
        <v>276</v>
      </c>
      <c r="I9" s="300" t="s">
        <v>411</v>
      </c>
    </row>
    <row r="10" spans="1:9" ht="33" thickTop="1" thickBot="1">
      <c r="A10" s="303" t="s">
        <v>412</v>
      </c>
      <c r="B10" s="901" t="s">
        <v>291</v>
      </c>
      <c r="C10" s="306" t="s">
        <v>414</v>
      </c>
      <c r="D10" s="307">
        <v>2.09</v>
      </c>
      <c r="E10" s="923" t="s">
        <v>329</v>
      </c>
      <c r="F10" s="925" t="s">
        <v>330</v>
      </c>
      <c r="G10" s="925">
        <v>1.5</v>
      </c>
      <c r="H10" s="929" t="s">
        <v>338</v>
      </c>
      <c r="I10" s="932">
        <v>3.3</v>
      </c>
    </row>
    <row r="11" spans="1:9" ht="16.5" thickBot="1">
      <c r="A11" s="303" t="s">
        <v>413</v>
      </c>
      <c r="B11" s="902"/>
      <c r="C11" s="306" t="s">
        <v>415</v>
      </c>
      <c r="D11" s="307">
        <v>2.6</v>
      </c>
      <c r="E11" s="924"/>
      <c r="F11" s="926"/>
      <c r="G11" s="927"/>
      <c r="H11" s="930"/>
      <c r="I11" s="933"/>
    </row>
    <row r="12" spans="1:9" ht="15.75" thickBot="1">
      <c r="A12" s="304"/>
      <c r="B12" s="903" t="s">
        <v>286</v>
      </c>
      <c r="C12" s="306" t="s">
        <v>416</v>
      </c>
      <c r="D12" s="307">
        <v>2.09</v>
      </c>
      <c r="E12" s="916" t="s">
        <v>331</v>
      </c>
      <c r="F12" s="935">
        <v>1.5</v>
      </c>
      <c r="G12" s="927"/>
      <c r="H12" s="930"/>
      <c r="I12" s="933"/>
    </row>
    <row r="13" spans="1:9" ht="15.75" thickBot="1">
      <c r="A13" s="305"/>
      <c r="B13" s="904"/>
      <c r="C13" s="308" t="s">
        <v>417</v>
      </c>
      <c r="D13" s="309">
        <v>2.6</v>
      </c>
      <c r="E13" s="917"/>
      <c r="F13" s="928"/>
      <c r="G13" s="928"/>
      <c r="H13" s="931"/>
      <c r="I13" s="934"/>
    </row>
    <row r="14" spans="1:9" ht="33" thickTop="1" thickBot="1">
      <c r="A14" s="303" t="s">
        <v>412</v>
      </c>
      <c r="B14" s="901" t="s">
        <v>291</v>
      </c>
      <c r="C14" s="306" t="s">
        <v>419</v>
      </c>
      <c r="D14" s="307">
        <v>7.84</v>
      </c>
      <c r="E14" s="310" t="s">
        <v>332</v>
      </c>
      <c r="F14" s="311">
        <v>3.5</v>
      </c>
      <c r="G14" s="311">
        <v>3.5</v>
      </c>
      <c r="H14" s="312" t="s">
        <v>339</v>
      </c>
      <c r="I14" s="313">
        <v>7.7</v>
      </c>
    </row>
    <row r="15" spans="1:9" ht="26.25" thickBot="1">
      <c r="A15" s="303" t="s">
        <v>418</v>
      </c>
      <c r="B15" s="902"/>
      <c r="C15" s="306" t="s">
        <v>420</v>
      </c>
      <c r="D15" s="307">
        <v>10.41</v>
      </c>
      <c r="E15" s="310" t="s">
        <v>333</v>
      </c>
      <c r="F15" s="311">
        <v>4</v>
      </c>
      <c r="G15" s="311">
        <v>4</v>
      </c>
      <c r="H15" s="312" t="s">
        <v>421</v>
      </c>
      <c r="I15" s="313">
        <v>8.8000000000000007</v>
      </c>
    </row>
    <row r="16" spans="1:9" ht="15.75" thickBot="1">
      <c r="A16" s="304"/>
      <c r="B16" s="903" t="s">
        <v>286</v>
      </c>
      <c r="C16" s="306" t="s">
        <v>416</v>
      </c>
      <c r="D16" s="307">
        <v>7.84</v>
      </c>
      <c r="E16" s="916" t="s">
        <v>334</v>
      </c>
      <c r="F16" s="918">
        <v>4.5999999999999996</v>
      </c>
      <c r="G16" s="918">
        <v>4.5999999999999996</v>
      </c>
      <c r="H16" s="920" t="s">
        <v>340</v>
      </c>
      <c r="I16" s="922">
        <v>10.119999999999999</v>
      </c>
    </row>
    <row r="17" spans="1:9" ht="15.75" thickBot="1">
      <c r="A17" s="305"/>
      <c r="B17" s="904"/>
      <c r="C17" s="308" t="s">
        <v>417</v>
      </c>
      <c r="D17" s="309">
        <v>10.41</v>
      </c>
      <c r="E17" s="917"/>
      <c r="F17" s="919"/>
      <c r="G17" s="919"/>
      <c r="H17" s="921"/>
      <c r="I17" s="900"/>
    </row>
    <row r="18" spans="1:9" ht="20.25" customHeight="1" thickTop="1" thickBot="1">
      <c r="A18" s="889" t="s">
        <v>300</v>
      </c>
      <c r="B18" s="890"/>
      <c r="C18" s="895" t="s">
        <v>328</v>
      </c>
      <c r="D18" s="898">
        <v>7.84</v>
      </c>
      <c r="E18" s="315" t="s">
        <v>335</v>
      </c>
      <c r="F18" s="311">
        <v>3.5</v>
      </c>
      <c r="G18" s="311">
        <v>3.5</v>
      </c>
      <c r="H18" s="312" t="s">
        <v>341</v>
      </c>
      <c r="I18" s="313">
        <v>7.7</v>
      </c>
    </row>
    <row r="19" spans="1:9" ht="26.25" thickBot="1">
      <c r="A19" s="891"/>
      <c r="B19" s="892"/>
      <c r="C19" s="896"/>
      <c r="D19" s="899"/>
      <c r="E19" s="315" t="s">
        <v>336</v>
      </c>
      <c r="F19" s="311">
        <v>4</v>
      </c>
      <c r="G19" s="311">
        <v>4</v>
      </c>
      <c r="H19" s="312" t="s">
        <v>422</v>
      </c>
      <c r="I19" s="313">
        <v>8.8000000000000007</v>
      </c>
    </row>
    <row r="20" spans="1:9" ht="26.25" thickBot="1">
      <c r="A20" s="893"/>
      <c r="B20" s="894"/>
      <c r="C20" s="897"/>
      <c r="D20" s="900"/>
      <c r="E20" s="315" t="s">
        <v>337</v>
      </c>
      <c r="F20" s="311">
        <v>4.5999999999999996</v>
      </c>
      <c r="G20" s="311">
        <v>4.5999999999999996</v>
      </c>
      <c r="H20" s="312" t="s">
        <v>342</v>
      </c>
      <c r="I20" s="313">
        <v>10.119999999999999</v>
      </c>
    </row>
    <row r="21" spans="1:9" ht="14.25" thickTop="1" thickBot="1">
      <c r="A21" s="889" t="s">
        <v>302</v>
      </c>
      <c r="B21" s="890"/>
      <c r="C21" s="895" t="s">
        <v>328</v>
      </c>
      <c r="D21" s="898">
        <v>7.84</v>
      </c>
      <c r="E21" s="315" t="s">
        <v>335</v>
      </c>
      <c r="F21" s="314">
        <v>3.5</v>
      </c>
      <c r="G21" s="291">
        <v>3.5</v>
      </c>
      <c r="H21" s="316" t="s">
        <v>341</v>
      </c>
      <c r="I21" s="317">
        <v>7.7</v>
      </c>
    </row>
    <row r="22" spans="1:9" ht="26.25" thickBot="1">
      <c r="A22" s="891"/>
      <c r="B22" s="892"/>
      <c r="C22" s="896"/>
      <c r="D22" s="899"/>
      <c r="E22" s="318" t="s">
        <v>336</v>
      </c>
      <c r="F22" s="319">
        <v>4</v>
      </c>
      <c r="G22" s="290">
        <v>4</v>
      </c>
      <c r="H22" s="316" t="s">
        <v>422</v>
      </c>
      <c r="I22" s="317">
        <v>8.8000000000000007</v>
      </c>
    </row>
    <row r="23" spans="1:9" ht="27" thickTop="1" thickBot="1">
      <c r="A23" s="893"/>
      <c r="B23" s="894"/>
      <c r="C23" s="897"/>
      <c r="D23" s="900"/>
      <c r="E23" s="315" t="s">
        <v>337</v>
      </c>
      <c r="F23" s="311">
        <v>4.5999999999999996</v>
      </c>
      <c r="G23" s="291">
        <v>4.5999999999999996</v>
      </c>
      <c r="H23" s="320" t="s">
        <v>342</v>
      </c>
      <c r="I23" s="313">
        <v>10.119999999999999</v>
      </c>
    </row>
    <row r="24" spans="1:9" ht="14.25" thickTop="1" thickBot="1">
      <c r="A24" s="889" t="s">
        <v>307</v>
      </c>
      <c r="B24" s="890"/>
      <c r="C24" s="895" t="s">
        <v>328</v>
      </c>
      <c r="D24" s="898">
        <v>10.41</v>
      </c>
      <c r="E24" s="315" t="s">
        <v>335</v>
      </c>
      <c r="F24" s="311">
        <v>3.5</v>
      </c>
      <c r="G24" s="291">
        <v>3.5</v>
      </c>
      <c r="H24" s="320" t="s">
        <v>341</v>
      </c>
      <c r="I24" s="313">
        <v>7.7</v>
      </c>
    </row>
    <row r="25" spans="1:9" ht="26.25" thickBot="1">
      <c r="A25" s="891"/>
      <c r="B25" s="892"/>
      <c r="C25" s="896"/>
      <c r="D25" s="899"/>
      <c r="E25" s="315" t="s">
        <v>336</v>
      </c>
      <c r="F25" s="311">
        <v>4</v>
      </c>
      <c r="G25" s="291">
        <v>4</v>
      </c>
      <c r="H25" s="320" t="s">
        <v>422</v>
      </c>
      <c r="I25" s="313">
        <v>8.8000000000000007</v>
      </c>
    </row>
    <row r="26" spans="1:9" ht="26.25" thickBot="1">
      <c r="A26" s="893"/>
      <c r="B26" s="894"/>
      <c r="C26" s="897"/>
      <c r="D26" s="900"/>
      <c r="E26" s="318" t="s">
        <v>337</v>
      </c>
      <c r="F26" s="321">
        <v>4.5999999999999996</v>
      </c>
      <c r="G26" s="291">
        <v>4.5999999999999996</v>
      </c>
      <c r="H26" s="316" t="s">
        <v>342</v>
      </c>
      <c r="I26" s="317">
        <v>10.119999999999999</v>
      </c>
    </row>
    <row r="27" spans="1:9" ht="13.5" thickTop="1"/>
  </sheetData>
  <mergeCells count="34">
    <mergeCell ref="A3:I3"/>
    <mergeCell ref="A4:I4"/>
    <mergeCell ref="E16:E17"/>
    <mergeCell ref="F16:F17"/>
    <mergeCell ref="G16:G17"/>
    <mergeCell ref="H16:H17"/>
    <mergeCell ref="I16:I17"/>
    <mergeCell ref="E10:E11"/>
    <mergeCell ref="F10:F11"/>
    <mergeCell ref="G10:G13"/>
    <mergeCell ref="H10:H13"/>
    <mergeCell ref="I10:I13"/>
    <mergeCell ref="E12:E13"/>
    <mergeCell ref="F12:F13"/>
    <mergeCell ref="A7:B9"/>
    <mergeCell ref="C7:D7"/>
    <mergeCell ref="E7:E9"/>
    <mergeCell ref="H7:I7"/>
    <mergeCell ref="C8:D8"/>
    <mergeCell ref="H8:I8"/>
    <mergeCell ref="F9:G9"/>
    <mergeCell ref="B10:B11"/>
    <mergeCell ref="B12:B13"/>
    <mergeCell ref="B14:B15"/>
    <mergeCell ref="B16:B17"/>
    <mergeCell ref="A18:B20"/>
    <mergeCell ref="A24:B26"/>
    <mergeCell ref="C18:C20"/>
    <mergeCell ref="D18:D20"/>
    <mergeCell ref="A21:B23"/>
    <mergeCell ref="C21:C23"/>
    <mergeCell ref="D21:D23"/>
    <mergeCell ref="C24:C26"/>
    <mergeCell ref="D24:D26"/>
  </mergeCells>
  <printOptions horizontalCentered="1"/>
  <pageMargins left="0.70866141732283505" right="0.70866141732283505" top="1.7322834645669301" bottom="0.74803149606299202" header="0.31496062992126" footer="0.31496062992126"/>
  <pageSetup paperSize="9" orientation="portrait" horizontalDpi="300" verticalDpi="300" r:id="rId1"/>
  <headerFooter>
    <oddHeader>&amp;C&amp;G</oddHeader>
    <oddFooter>&amp;L&amp;8&amp;K00-038Annual Statistical Report 2019&amp;C&amp;8&amp;K00-040&amp;A&amp;R&amp;8&amp;K00-039التقرير الإحصائي السنوي 2019</oddFoot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E18"/>
  <sheetViews>
    <sheetView rightToLeft="1" view="pageLayout" topLeftCell="B1" zoomScaleNormal="100" zoomScaleSheetLayoutView="85" workbookViewId="0">
      <selection activeCell="B5" sqref="B5"/>
    </sheetView>
  </sheetViews>
  <sheetFormatPr defaultColWidth="9" defaultRowHeight="12.75"/>
  <cols>
    <col min="1" max="1" width="9" style="230"/>
    <col min="2" max="2" width="13.28515625" style="230" customWidth="1"/>
    <col min="3" max="3" width="14.7109375" style="230" customWidth="1"/>
    <col min="4" max="5" width="22.7109375" style="230" customWidth="1"/>
    <col min="6" max="16384" width="9" style="230"/>
  </cols>
  <sheetData>
    <row r="3" spans="1:5" ht="15.75">
      <c r="A3" s="832" t="s">
        <v>423</v>
      </c>
      <c r="B3" s="832"/>
      <c r="C3" s="832"/>
      <c r="D3" s="832"/>
      <c r="E3" s="832"/>
    </row>
    <row r="4" spans="1:5">
      <c r="A4" s="834" t="s">
        <v>424</v>
      </c>
      <c r="B4" s="834"/>
      <c r="C4" s="834"/>
      <c r="D4" s="834"/>
      <c r="E4" s="834"/>
    </row>
    <row r="7" spans="1:5" ht="25.5">
      <c r="A7" s="941"/>
      <c r="B7" s="276" t="s">
        <v>343</v>
      </c>
      <c r="C7" s="276" t="s">
        <v>345</v>
      </c>
      <c r="D7" s="276" t="s">
        <v>347</v>
      </c>
      <c r="E7" s="276" t="s">
        <v>349</v>
      </c>
    </row>
    <row r="8" spans="1:5" ht="22.5">
      <c r="A8" s="941"/>
      <c r="B8" s="277" t="s">
        <v>344</v>
      </c>
      <c r="C8" s="277" t="s">
        <v>346</v>
      </c>
      <c r="D8" s="277" t="s">
        <v>348</v>
      </c>
      <c r="E8" s="277" t="s">
        <v>350</v>
      </c>
    </row>
    <row r="9" spans="1:5">
      <c r="A9" s="278">
        <v>2014</v>
      </c>
      <c r="B9" s="279">
        <v>79</v>
      </c>
      <c r="C9" s="281">
        <v>821.85</v>
      </c>
      <c r="D9" s="281">
        <v>626.29</v>
      </c>
      <c r="E9" s="281">
        <v>382.51</v>
      </c>
    </row>
    <row r="10" spans="1:5">
      <c r="A10" s="278">
        <v>2015</v>
      </c>
      <c r="B10" s="279">
        <v>79</v>
      </c>
      <c r="C10" s="281">
        <v>821.85</v>
      </c>
      <c r="D10" s="281">
        <v>673.74</v>
      </c>
      <c r="E10" s="281">
        <v>419.67</v>
      </c>
    </row>
    <row r="11" spans="1:5">
      <c r="A11" s="278">
        <v>2016</v>
      </c>
      <c r="B11" s="279">
        <v>86</v>
      </c>
      <c r="C11" s="281">
        <v>875.3</v>
      </c>
      <c r="D11" s="281">
        <v>733.05</v>
      </c>
      <c r="E11" s="281">
        <v>479.89</v>
      </c>
    </row>
    <row r="12" spans="1:5">
      <c r="A12" s="278">
        <v>2017</v>
      </c>
      <c r="B12" s="279">
        <v>92</v>
      </c>
      <c r="C12" s="281">
        <v>872</v>
      </c>
      <c r="D12" s="281">
        <v>736</v>
      </c>
      <c r="E12" s="281">
        <v>549</v>
      </c>
    </row>
    <row r="13" spans="1:5">
      <c r="A13" s="278">
        <v>2018</v>
      </c>
      <c r="B13" s="372">
        <v>98</v>
      </c>
      <c r="C13" s="373">
        <v>899</v>
      </c>
      <c r="D13" s="373">
        <v>736</v>
      </c>
      <c r="E13" s="373">
        <v>543</v>
      </c>
    </row>
    <row r="16" spans="1:5" ht="15">
      <c r="B16" s="272"/>
    </row>
    <row r="17" spans="2:2" ht="15">
      <c r="B17" s="272"/>
    </row>
    <row r="18" spans="2:2">
      <c r="B18" s="253"/>
    </row>
  </sheetData>
  <mergeCells count="3">
    <mergeCell ref="A3:E3"/>
    <mergeCell ref="A4:E4"/>
    <mergeCell ref="A7:A8"/>
  </mergeCells>
  <pageMargins left="0.70866141732283505" right="0.70866141732283505" top="1.7322834645669301" bottom="0.74803149606299202" header="0.31496062992126" footer="0.31496062992126"/>
  <pageSetup paperSize="9" orientation="portrait" horizontalDpi="300" verticalDpi="300" r:id="rId1"/>
  <headerFooter>
    <oddHeader>&amp;C&amp;G</oddHeader>
    <oddFooter>&amp;L&amp;8&amp;K00-038Annual Statistical Report 2019&amp;C&amp;8&amp;K00-040&amp;A&amp;R&amp;8&amp;K00-039التقرير الإحصائي السنوي 2019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2:AB27"/>
  <sheetViews>
    <sheetView rightToLeft="1" view="pageLayout" zoomScaleNormal="100" workbookViewId="0">
      <selection activeCell="F2" sqref="F2"/>
    </sheetView>
  </sheetViews>
  <sheetFormatPr defaultRowHeight="15"/>
  <cols>
    <col min="1" max="1" width="17.28515625" customWidth="1"/>
    <col min="2" max="6" width="12.5703125" customWidth="1"/>
    <col min="7" max="7" width="12.5703125" hidden="1" customWidth="1"/>
    <col min="8" max="8" width="12.5703125" customWidth="1"/>
    <col min="9" max="11" width="9.28515625" customWidth="1"/>
    <col min="12" max="12" width="18.85546875" bestFit="1" customWidth="1"/>
    <col min="13" max="13" width="18.42578125" bestFit="1" customWidth="1"/>
    <col min="14" max="14" width="13.5703125" bestFit="1" customWidth="1"/>
    <col min="16" max="16" width="10.85546875" customWidth="1"/>
    <col min="18" max="18" width="16.140625" bestFit="1" customWidth="1"/>
    <col min="263" max="264" width="20.5703125" customWidth="1"/>
    <col min="265" max="265" width="20.28515625" customWidth="1"/>
    <col min="266" max="266" width="20.5703125" customWidth="1"/>
    <col min="267" max="267" width="9.28515625" customWidth="1"/>
    <col min="271" max="271" width="12.42578125" customWidth="1"/>
    <col min="272" max="272" width="12.140625" customWidth="1"/>
    <col min="519" max="520" width="20.5703125" customWidth="1"/>
    <col min="521" max="521" width="20.28515625" customWidth="1"/>
    <col min="522" max="522" width="20.5703125" customWidth="1"/>
    <col min="523" max="523" width="9.28515625" customWidth="1"/>
    <col min="527" max="527" width="12.42578125" customWidth="1"/>
    <col min="528" max="528" width="12.140625" customWidth="1"/>
    <col min="775" max="776" width="20.5703125" customWidth="1"/>
    <col min="777" max="777" width="20.28515625" customWidth="1"/>
    <col min="778" max="778" width="20.5703125" customWidth="1"/>
    <col min="779" max="779" width="9.28515625" customWidth="1"/>
    <col min="783" max="783" width="12.42578125" customWidth="1"/>
    <col min="784" max="784" width="12.140625" customWidth="1"/>
    <col min="1031" max="1032" width="20.5703125" customWidth="1"/>
    <col min="1033" max="1033" width="20.28515625" customWidth="1"/>
    <col min="1034" max="1034" width="20.5703125" customWidth="1"/>
    <col min="1035" max="1035" width="9.28515625" customWidth="1"/>
    <col min="1039" max="1039" width="12.42578125" customWidth="1"/>
    <col min="1040" max="1040" width="12.140625" customWidth="1"/>
    <col min="1287" max="1288" width="20.5703125" customWidth="1"/>
    <col min="1289" max="1289" width="20.28515625" customWidth="1"/>
    <col min="1290" max="1290" width="20.5703125" customWidth="1"/>
    <col min="1291" max="1291" width="9.28515625" customWidth="1"/>
    <col min="1295" max="1295" width="12.42578125" customWidth="1"/>
    <col min="1296" max="1296" width="12.140625" customWidth="1"/>
    <col min="1543" max="1544" width="20.5703125" customWidth="1"/>
    <col min="1545" max="1545" width="20.28515625" customWidth="1"/>
    <col min="1546" max="1546" width="20.5703125" customWidth="1"/>
    <col min="1547" max="1547" width="9.28515625" customWidth="1"/>
    <col min="1551" max="1551" width="12.42578125" customWidth="1"/>
    <col min="1552" max="1552" width="12.140625" customWidth="1"/>
    <col min="1799" max="1800" width="20.5703125" customWidth="1"/>
    <col min="1801" max="1801" width="20.28515625" customWidth="1"/>
    <col min="1802" max="1802" width="20.5703125" customWidth="1"/>
    <col min="1803" max="1803" width="9.28515625" customWidth="1"/>
    <col min="1807" max="1807" width="12.42578125" customWidth="1"/>
    <col min="1808" max="1808" width="12.140625" customWidth="1"/>
    <col min="2055" max="2056" width="20.5703125" customWidth="1"/>
    <col min="2057" max="2057" width="20.28515625" customWidth="1"/>
    <col min="2058" max="2058" width="20.5703125" customWidth="1"/>
    <col min="2059" max="2059" width="9.28515625" customWidth="1"/>
    <col min="2063" max="2063" width="12.42578125" customWidth="1"/>
    <col min="2064" max="2064" width="12.140625" customWidth="1"/>
    <col min="2311" max="2312" width="20.5703125" customWidth="1"/>
    <col min="2313" max="2313" width="20.28515625" customWidth="1"/>
    <col min="2314" max="2314" width="20.5703125" customWidth="1"/>
    <col min="2315" max="2315" width="9.28515625" customWidth="1"/>
    <col min="2319" max="2319" width="12.42578125" customWidth="1"/>
    <col min="2320" max="2320" width="12.140625" customWidth="1"/>
    <col min="2567" max="2568" width="20.5703125" customWidth="1"/>
    <col min="2569" max="2569" width="20.28515625" customWidth="1"/>
    <col min="2570" max="2570" width="20.5703125" customWidth="1"/>
    <col min="2571" max="2571" width="9.28515625" customWidth="1"/>
    <col min="2575" max="2575" width="12.42578125" customWidth="1"/>
    <col min="2576" max="2576" width="12.140625" customWidth="1"/>
    <col min="2823" max="2824" width="20.5703125" customWidth="1"/>
    <col min="2825" max="2825" width="20.28515625" customWidth="1"/>
    <col min="2826" max="2826" width="20.5703125" customWidth="1"/>
    <col min="2827" max="2827" width="9.28515625" customWidth="1"/>
    <col min="2831" max="2831" width="12.42578125" customWidth="1"/>
    <col min="2832" max="2832" width="12.140625" customWidth="1"/>
    <col min="3079" max="3080" width="20.5703125" customWidth="1"/>
    <col min="3081" max="3081" width="20.28515625" customWidth="1"/>
    <col min="3082" max="3082" width="20.5703125" customWidth="1"/>
    <col min="3083" max="3083" width="9.28515625" customWidth="1"/>
    <col min="3087" max="3087" width="12.42578125" customWidth="1"/>
    <col min="3088" max="3088" width="12.140625" customWidth="1"/>
    <col min="3335" max="3336" width="20.5703125" customWidth="1"/>
    <col min="3337" max="3337" width="20.28515625" customWidth="1"/>
    <col min="3338" max="3338" width="20.5703125" customWidth="1"/>
    <col min="3339" max="3339" width="9.28515625" customWidth="1"/>
    <col min="3343" max="3343" width="12.42578125" customWidth="1"/>
    <col min="3344" max="3344" width="12.140625" customWidth="1"/>
    <col min="3591" max="3592" width="20.5703125" customWidth="1"/>
    <col min="3593" max="3593" width="20.28515625" customWidth="1"/>
    <col min="3594" max="3594" width="20.5703125" customWidth="1"/>
    <col min="3595" max="3595" width="9.28515625" customWidth="1"/>
    <col min="3599" max="3599" width="12.42578125" customWidth="1"/>
    <col min="3600" max="3600" width="12.140625" customWidth="1"/>
    <col min="3847" max="3848" width="20.5703125" customWidth="1"/>
    <col min="3849" max="3849" width="20.28515625" customWidth="1"/>
    <col min="3850" max="3850" width="20.5703125" customWidth="1"/>
    <col min="3851" max="3851" width="9.28515625" customWidth="1"/>
    <col min="3855" max="3855" width="12.42578125" customWidth="1"/>
    <col min="3856" max="3856" width="12.140625" customWidth="1"/>
    <col min="4103" max="4104" width="20.5703125" customWidth="1"/>
    <col min="4105" max="4105" width="20.28515625" customWidth="1"/>
    <col min="4106" max="4106" width="20.5703125" customWidth="1"/>
    <col min="4107" max="4107" width="9.28515625" customWidth="1"/>
    <col min="4111" max="4111" width="12.42578125" customWidth="1"/>
    <col min="4112" max="4112" width="12.140625" customWidth="1"/>
    <col min="4359" max="4360" width="20.5703125" customWidth="1"/>
    <col min="4361" max="4361" width="20.28515625" customWidth="1"/>
    <col min="4362" max="4362" width="20.5703125" customWidth="1"/>
    <col min="4363" max="4363" width="9.28515625" customWidth="1"/>
    <col min="4367" max="4367" width="12.42578125" customWidth="1"/>
    <col min="4368" max="4368" width="12.140625" customWidth="1"/>
    <col min="4615" max="4616" width="20.5703125" customWidth="1"/>
    <col min="4617" max="4617" width="20.28515625" customWidth="1"/>
    <col min="4618" max="4618" width="20.5703125" customWidth="1"/>
    <col min="4619" max="4619" width="9.28515625" customWidth="1"/>
    <col min="4623" max="4623" width="12.42578125" customWidth="1"/>
    <col min="4624" max="4624" width="12.140625" customWidth="1"/>
    <col min="4871" max="4872" width="20.5703125" customWidth="1"/>
    <col min="4873" max="4873" width="20.28515625" customWidth="1"/>
    <col min="4874" max="4874" width="20.5703125" customWidth="1"/>
    <col min="4875" max="4875" width="9.28515625" customWidth="1"/>
    <col min="4879" max="4879" width="12.42578125" customWidth="1"/>
    <col min="4880" max="4880" width="12.140625" customWidth="1"/>
    <col min="5127" max="5128" width="20.5703125" customWidth="1"/>
    <col min="5129" max="5129" width="20.28515625" customWidth="1"/>
    <col min="5130" max="5130" width="20.5703125" customWidth="1"/>
    <col min="5131" max="5131" width="9.28515625" customWidth="1"/>
    <col min="5135" max="5135" width="12.42578125" customWidth="1"/>
    <col min="5136" max="5136" width="12.140625" customWidth="1"/>
    <col min="5383" max="5384" width="20.5703125" customWidth="1"/>
    <col min="5385" max="5385" width="20.28515625" customWidth="1"/>
    <col min="5386" max="5386" width="20.5703125" customWidth="1"/>
    <col min="5387" max="5387" width="9.28515625" customWidth="1"/>
    <col min="5391" max="5391" width="12.42578125" customWidth="1"/>
    <col min="5392" max="5392" width="12.140625" customWidth="1"/>
    <col min="5639" max="5640" width="20.5703125" customWidth="1"/>
    <col min="5641" max="5641" width="20.28515625" customWidth="1"/>
    <col min="5642" max="5642" width="20.5703125" customWidth="1"/>
    <col min="5643" max="5643" width="9.28515625" customWidth="1"/>
    <col min="5647" max="5647" width="12.42578125" customWidth="1"/>
    <col min="5648" max="5648" width="12.140625" customWidth="1"/>
    <col min="5895" max="5896" width="20.5703125" customWidth="1"/>
    <col min="5897" max="5897" width="20.28515625" customWidth="1"/>
    <col min="5898" max="5898" width="20.5703125" customWidth="1"/>
    <col min="5899" max="5899" width="9.28515625" customWidth="1"/>
    <col min="5903" max="5903" width="12.42578125" customWidth="1"/>
    <col min="5904" max="5904" width="12.140625" customWidth="1"/>
    <col min="6151" max="6152" width="20.5703125" customWidth="1"/>
    <col min="6153" max="6153" width="20.28515625" customWidth="1"/>
    <col min="6154" max="6154" width="20.5703125" customWidth="1"/>
    <col min="6155" max="6155" width="9.28515625" customWidth="1"/>
    <col min="6159" max="6159" width="12.42578125" customWidth="1"/>
    <col min="6160" max="6160" width="12.140625" customWidth="1"/>
    <col min="6407" max="6408" width="20.5703125" customWidth="1"/>
    <col min="6409" max="6409" width="20.28515625" customWidth="1"/>
    <col min="6410" max="6410" width="20.5703125" customWidth="1"/>
    <col min="6411" max="6411" width="9.28515625" customWidth="1"/>
    <col min="6415" max="6415" width="12.42578125" customWidth="1"/>
    <col min="6416" max="6416" width="12.140625" customWidth="1"/>
    <col min="6663" max="6664" width="20.5703125" customWidth="1"/>
    <col min="6665" max="6665" width="20.28515625" customWidth="1"/>
    <col min="6666" max="6666" width="20.5703125" customWidth="1"/>
    <col min="6667" max="6667" width="9.28515625" customWidth="1"/>
    <col min="6671" max="6671" width="12.42578125" customWidth="1"/>
    <col min="6672" max="6672" width="12.140625" customWidth="1"/>
    <col min="6919" max="6920" width="20.5703125" customWidth="1"/>
    <col min="6921" max="6921" width="20.28515625" customWidth="1"/>
    <col min="6922" max="6922" width="20.5703125" customWidth="1"/>
    <col min="6923" max="6923" width="9.28515625" customWidth="1"/>
    <col min="6927" max="6927" width="12.42578125" customWidth="1"/>
    <col min="6928" max="6928" width="12.140625" customWidth="1"/>
    <col min="7175" max="7176" width="20.5703125" customWidth="1"/>
    <col min="7177" max="7177" width="20.28515625" customWidth="1"/>
    <col min="7178" max="7178" width="20.5703125" customWidth="1"/>
    <col min="7179" max="7179" width="9.28515625" customWidth="1"/>
    <col min="7183" max="7183" width="12.42578125" customWidth="1"/>
    <col min="7184" max="7184" width="12.140625" customWidth="1"/>
    <col min="7431" max="7432" width="20.5703125" customWidth="1"/>
    <col min="7433" max="7433" width="20.28515625" customWidth="1"/>
    <col min="7434" max="7434" width="20.5703125" customWidth="1"/>
    <col min="7435" max="7435" width="9.28515625" customWidth="1"/>
    <col min="7439" max="7439" width="12.42578125" customWidth="1"/>
    <col min="7440" max="7440" width="12.140625" customWidth="1"/>
    <col min="7687" max="7688" width="20.5703125" customWidth="1"/>
    <col min="7689" max="7689" width="20.28515625" customWidth="1"/>
    <col min="7690" max="7690" width="20.5703125" customWidth="1"/>
    <col min="7691" max="7691" width="9.28515625" customWidth="1"/>
    <col min="7695" max="7695" width="12.42578125" customWidth="1"/>
    <col min="7696" max="7696" width="12.140625" customWidth="1"/>
    <col min="7943" max="7944" width="20.5703125" customWidth="1"/>
    <col min="7945" max="7945" width="20.28515625" customWidth="1"/>
    <col min="7946" max="7946" width="20.5703125" customWidth="1"/>
    <col min="7947" max="7947" width="9.28515625" customWidth="1"/>
    <col min="7951" max="7951" width="12.42578125" customWidth="1"/>
    <col min="7952" max="7952" width="12.140625" customWidth="1"/>
    <col min="8199" max="8200" width="20.5703125" customWidth="1"/>
    <col min="8201" max="8201" width="20.28515625" customWidth="1"/>
    <col min="8202" max="8202" width="20.5703125" customWidth="1"/>
    <col min="8203" max="8203" width="9.28515625" customWidth="1"/>
    <col min="8207" max="8207" width="12.42578125" customWidth="1"/>
    <col min="8208" max="8208" width="12.140625" customWidth="1"/>
    <col min="8455" max="8456" width="20.5703125" customWidth="1"/>
    <col min="8457" max="8457" width="20.28515625" customWidth="1"/>
    <col min="8458" max="8458" width="20.5703125" customWidth="1"/>
    <col min="8459" max="8459" width="9.28515625" customWidth="1"/>
    <col min="8463" max="8463" width="12.42578125" customWidth="1"/>
    <col min="8464" max="8464" width="12.140625" customWidth="1"/>
    <col min="8711" max="8712" width="20.5703125" customWidth="1"/>
    <col min="8713" max="8713" width="20.28515625" customWidth="1"/>
    <col min="8714" max="8714" width="20.5703125" customWidth="1"/>
    <col min="8715" max="8715" width="9.28515625" customWidth="1"/>
    <col min="8719" max="8719" width="12.42578125" customWidth="1"/>
    <col min="8720" max="8720" width="12.140625" customWidth="1"/>
    <col min="8967" max="8968" width="20.5703125" customWidth="1"/>
    <col min="8969" max="8969" width="20.28515625" customWidth="1"/>
    <col min="8970" max="8970" width="20.5703125" customWidth="1"/>
    <col min="8971" max="8971" width="9.28515625" customWidth="1"/>
    <col min="8975" max="8975" width="12.42578125" customWidth="1"/>
    <col min="8976" max="8976" width="12.140625" customWidth="1"/>
    <col min="9223" max="9224" width="20.5703125" customWidth="1"/>
    <col min="9225" max="9225" width="20.28515625" customWidth="1"/>
    <col min="9226" max="9226" width="20.5703125" customWidth="1"/>
    <col min="9227" max="9227" width="9.28515625" customWidth="1"/>
    <col min="9231" max="9231" width="12.42578125" customWidth="1"/>
    <col min="9232" max="9232" width="12.140625" customWidth="1"/>
    <col min="9479" max="9480" width="20.5703125" customWidth="1"/>
    <col min="9481" max="9481" width="20.28515625" customWidth="1"/>
    <col min="9482" max="9482" width="20.5703125" customWidth="1"/>
    <col min="9483" max="9483" width="9.28515625" customWidth="1"/>
    <col min="9487" max="9487" width="12.42578125" customWidth="1"/>
    <col min="9488" max="9488" width="12.140625" customWidth="1"/>
    <col min="9735" max="9736" width="20.5703125" customWidth="1"/>
    <col min="9737" max="9737" width="20.28515625" customWidth="1"/>
    <col min="9738" max="9738" width="20.5703125" customWidth="1"/>
    <col min="9739" max="9739" width="9.28515625" customWidth="1"/>
    <col min="9743" max="9743" width="12.42578125" customWidth="1"/>
    <col min="9744" max="9744" width="12.140625" customWidth="1"/>
    <col min="9991" max="9992" width="20.5703125" customWidth="1"/>
    <col min="9993" max="9993" width="20.28515625" customWidth="1"/>
    <col min="9994" max="9994" width="20.5703125" customWidth="1"/>
    <col min="9995" max="9995" width="9.28515625" customWidth="1"/>
    <col min="9999" max="9999" width="12.42578125" customWidth="1"/>
    <col min="10000" max="10000" width="12.140625" customWidth="1"/>
    <col min="10247" max="10248" width="20.5703125" customWidth="1"/>
    <col min="10249" max="10249" width="20.28515625" customWidth="1"/>
    <col min="10250" max="10250" width="20.5703125" customWidth="1"/>
    <col min="10251" max="10251" width="9.28515625" customWidth="1"/>
    <col min="10255" max="10255" width="12.42578125" customWidth="1"/>
    <col min="10256" max="10256" width="12.140625" customWidth="1"/>
    <col min="10503" max="10504" width="20.5703125" customWidth="1"/>
    <col min="10505" max="10505" width="20.28515625" customWidth="1"/>
    <col min="10506" max="10506" width="20.5703125" customWidth="1"/>
    <col min="10507" max="10507" width="9.28515625" customWidth="1"/>
    <col min="10511" max="10511" width="12.42578125" customWidth="1"/>
    <col min="10512" max="10512" width="12.140625" customWidth="1"/>
    <col min="10759" max="10760" width="20.5703125" customWidth="1"/>
    <col min="10761" max="10761" width="20.28515625" customWidth="1"/>
    <col min="10762" max="10762" width="20.5703125" customWidth="1"/>
    <col min="10763" max="10763" width="9.28515625" customWidth="1"/>
    <col min="10767" max="10767" width="12.42578125" customWidth="1"/>
    <col min="10768" max="10768" width="12.140625" customWidth="1"/>
    <col min="11015" max="11016" width="20.5703125" customWidth="1"/>
    <col min="11017" max="11017" width="20.28515625" customWidth="1"/>
    <col min="11018" max="11018" width="20.5703125" customWidth="1"/>
    <col min="11019" max="11019" width="9.28515625" customWidth="1"/>
    <col min="11023" max="11023" width="12.42578125" customWidth="1"/>
    <col min="11024" max="11024" width="12.140625" customWidth="1"/>
    <col min="11271" max="11272" width="20.5703125" customWidth="1"/>
    <col min="11273" max="11273" width="20.28515625" customWidth="1"/>
    <col min="11274" max="11274" width="20.5703125" customWidth="1"/>
    <col min="11275" max="11275" width="9.28515625" customWidth="1"/>
    <col min="11279" max="11279" width="12.42578125" customWidth="1"/>
    <col min="11280" max="11280" width="12.140625" customWidth="1"/>
    <col min="11527" max="11528" width="20.5703125" customWidth="1"/>
    <col min="11529" max="11529" width="20.28515625" customWidth="1"/>
    <col min="11530" max="11530" width="20.5703125" customWidth="1"/>
    <col min="11531" max="11531" width="9.28515625" customWidth="1"/>
    <col min="11535" max="11535" width="12.42578125" customWidth="1"/>
    <col min="11536" max="11536" width="12.140625" customWidth="1"/>
    <col min="11783" max="11784" width="20.5703125" customWidth="1"/>
    <col min="11785" max="11785" width="20.28515625" customWidth="1"/>
    <col min="11786" max="11786" width="20.5703125" customWidth="1"/>
    <col min="11787" max="11787" width="9.28515625" customWidth="1"/>
    <col min="11791" max="11791" width="12.42578125" customWidth="1"/>
    <col min="11792" max="11792" width="12.140625" customWidth="1"/>
    <col min="12039" max="12040" width="20.5703125" customWidth="1"/>
    <col min="12041" max="12041" width="20.28515625" customWidth="1"/>
    <col min="12042" max="12042" width="20.5703125" customWidth="1"/>
    <col min="12043" max="12043" width="9.28515625" customWidth="1"/>
    <col min="12047" max="12047" width="12.42578125" customWidth="1"/>
    <col min="12048" max="12048" width="12.140625" customWidth="1"/>
    <col min="12295" max="12296" width="20.5703125" customWidth="1"/>
    <col min="12297" max="12297" width="20.28515625" customWidth="1"/>
    <col min="12298" max="12298" width="20.5703125" customWidth="1"/>
    <col min="12299" max="12299" width="9.28515625" customWidth="1"/>
    <col min="12303" max="12303" width="12.42578125" customWidth="1"/>
    <col min="12304" max="12304" width="12.140625" customWidth="1"/>
    <col min="12551" max="12552" width="20.5703125" customWidth="1"/>
    <col min="12553" max="12553" width="20.28515625" customWidth="1"/>
    <col min="12554" max="12554" width="20.5703125" customWidth="1"/>
    <col min="12555" max="12555" width="9.28515625" customWidth="1"/>
    <col min="12559" max="12559" width="12.42578125" customWidth="1"/>
    <col min="12560" max="12560" width="12.140625" customWidth="1"/>
    <col min="12807" max="12808" width="20.5703125" customWidth="1"/>
    <col min="12809" max="12809" width="20.28515625" customWidth="1"/>
    <col min="12810" max="12810" width="20.5703125" customWidth="1"/>
    <col min="12811" max="12811" width="9.28515625" customWidth="1"/>
    <col min="12815" max="12815" width="12.42578125" customWidth="1"/>
    <col min="12816" max="12816" width="12.140625" customWidth="1"/>
    <col min="13063" max="13064" width="20.5703125" customWidth="1"/>
    <col min="13065" max="13065" width="20.28515625" customWidth="1"/>
    <col min="13066" max="13066" width="20.5703125" customWidth="1"/>
    <col min="13067" max="13067" width="9.28515625" customWidth="1"/>
    <col min="13071" max="13071" width="12.42578125" customWidth="1"/>
    <col min="13072" max="13072" width="12.140625" customWidth="1"/>
    <col min="13319" max="13320" width="20.5703125" customWidth="1"/>
    <col min="13321" max="13321" width="20.28515625" customWidth="1"/>
    <col min="13322" max="13322" width="20.5703125" customWidth="1"/>
    <col min="13323" max="13323" width="9.28515625" customWidth="1"/>
    <col min="13327" max="13327" width="12.42578125" customWidth="1"/>
    <col min="13328" max="13328" width="12.140625" customWidth="1"/>
    <col min="13575" max="13576" width="20.5703125" customWidth="1"/>
    <col min="13577" max="13577" width="20.28515625" customWidth="1"/>
    <col min="13578" max="13578" width="20.5703125" customWidth="1"/>
    <col min="13579" max="13579" width="9.28515625" customWidth="1"/>
    <col min="13583" max="13583" width="12.42578125" customWidth="1"/>
    <col min="13584" max="13584" width="12.140625" customWidth="1"/>
    <col min="13831" max="13832" width="20.5703125" customWidth="1"/>
    <col min="13833" max="13833" width="20.28515625" customWidth="1"/>
    <col min="13834" max="13834" width="20.5703125" customWidth="1"/>
    <col min="13835" max="13835" width="9.28515625" customWidth="1"/>
    <col min="13839" max="13839" width="12.42578125" customWidth="1"/>
    <col min="13840" max="13840" width="12.140625" customWidth="1"/>
    <col min="14087" max="14088" width="20.5703125" customWidth="1"/>
    <col min="14089" max="14089" width="20.28515625" customWidth="1"/>
    <col min="14090" max="14090" width="20.5703125" customWidth="1"/>
    <col min="14091" max="14091" width="9.28515625" customWidth="1"/>
    <col min="14095" max="14095" width="12.42578125" customWidth="1"/>
    <col min="14096" max="14096" width="12.140625" customWidth="1"/>
    <col min="14343" max="14344" width="20.5703125" customWidth="1"/>
    <col min="14345" max="14345" width="20.28515625" customWidth="1"/>
    <col min="14346" max="14346" width="20.5703125" customWidth="1"/>
    <col min="14347" max="14347" width="9.28515625" customWidth="1"/>
    <col min="14351" max="14351" width="12.42578125" customWidth="1"/>
    <col min="14352" max="14352" width="12.140625" customWidth="1"/>
    <col min="14599" max="14600" width="20.5703125" customWidth="1"/>
    <col min="14601" max="14601" width="20.28515625" customWidth="1"/>
    <col min="14602" max="14602" width="20.5703125" customWidth="1"/>
    <col min="14603" max="14603" width="9.28515625" customWidth="1"/>
    <col min="14607" max="14607" width="12.42578125" customWidth="1"/>
    <col min="14608" max="14608" width="12.140625" customWidth="1"/>
    <col min="14855" max="14856" width="20.5703125" customWidth="1"/>
    <col min="14857" max="14857" width="20.28515625" customWidth="1"/>
    <col min="14858" max="14858" width="20.5703125" customWidth="1"/>
    <col min="14859" max="14859" width="9.28515625" customWidth="1"/>
    <col min="14863" max="14863" width="12.42578125" customWidth="1"/>
    <col min="14864" max="14864" width="12.140625" customWidth="1"/>
    <col min="15111" max="15112" width="20.5703125" customWidth="1"/>
    <col min="15113" max="15113" width="20.28515625" customWidth="1"/>
    <col min="15114" max="15114" width="20.5703125" customWidth="1"/>
    <col min="15115" max="15115" width="9.28515625" customWidth="1"/>
    <col min="15119" max="15119" width="12.42578125" customWidth="1"/>
    <col min="15120" max="15120" width="12.140625" customWidth="1"/>
    <col min="15367" max="15368" width="20.5703125" customWidth="1"/>
    <col min="15369" max="15369" width="20.28515625" customWidth="1"/>
    <col min="15370" max="15370" width="20.5703125" customWidth="1"/>
    <col min="15371" max="15371" width="9.28515625" customWidth="1"/>
    <col min="15375" max="15375" width="12.42578125" customWidth="1"/>
    <col min="15376" max="15376" width="12.140625" customWidth="1"/>
    <col min="15623" max="15624" width="20.5703125" customWidth="1"/>
    <col min="15625" max="15625" width="20.28515625" customWidth="1"/>
    <col min="15626" max="15626" width="20.5703125" customWidth="1"/>
    <col min="15627" max="15627" width="9.28515625" customWidth="1"/>
    <col min="15631" max="15631" width="12.42578125" customWidth="1"/>
    <col min="15632" max="15632" width="12.140625" customWidth="1"/>
    <col min="15879" max="15880" width="20.5703125" customWidth="1"/>
    <col min="15881" max="15881" width="20.28515625" customWidth="1"/>
    <col min="15882" max="15882" width="20.5703125" customWidth="1"/>
    <col min="15883" max="15883" width="9.28515625" customWidth="1"/>
    <col min="15887" max="15887" width="12.42578125" customWidth="1"/>
    <col min="15888" max="15888" width="12.140625" customWidth="1"/>
    <col min="16135" max="16136" width="20.5703125" customWidth="1"/>
    <col min="16137" max="16137" width="20.28515625" customWidth="1"/>
    <col min="16138" max="16138" width="20.5703125" customWidth="1"/>
    <col min="16139" max="16139" width="9.28515625" customWidth="1"/>
    <col min="16143" max="16143" width="12.42578125" customWidth="1"/>
    <col min="16144" max="16144" width="12.140625" customWidth="1"/>
  </cols>
  <sheetData>
    <row r="2" spans="1:28" ht="18" customHeight="1"/>
    <row r="3" spans="1:28" ht="22.5" customHeight="1">
      <c r="A3" s="1"/>
      <c r="B3" s="1"/>
      <c r="C3" s="1"/>
      <c r="D3" s="1"/>
      <c r="E3" s="1"/>
      <c r="F3" s="5"/>
      <c r="H3" s="1"/>
    </row>
    <row r="4" spans="1:28" ht="26.25" customHeight="1">
      <c r="A4" s="196" t="s">
        <v>235</v>
      </c>
      <c r="B4" s="195"/>
      <c r="C4" s="195"/>
      <c r="D4" s="195"/>
      <c r="E4" s="195"/>
      <c r="F4" s="195"/>
      <c r="G4" s="195"/>
      <c r="H4" s="114" t="s">
        <v>236</v>
      </c>
      <c r="I4" s="31"/>
      <c r="J4" s="31"/>
      <c r="K4" s="31"/>
      <c r="L4" s="31"/>
      <c r="M4" s="31"/>
    </row>
    <row r="5" spans="1:28" ht="18">
      <c r="A5" s="431"/>
      <c r="B5" s="431"/>
      <c r="C5" s="431"/>
      <c r="D5" s="431"/>
      <c r="E5" s="431"/>
      <c r="H5" s="432"/>
      <c r="L5" s="51"/>
      <c r="M5" s="50"/>
      <c r="N5" s="50"/>
      <c r="O5" s="433"/>
      <c r="P5" s="433"/>
      <c r="Q5" s="433"/>
      <c r="R5" s="433"/>
      <c r="S5" s="433"/>
      <c r="T5" s="65"/>
      <c r="U5" s="65"/>
      <c r="V5" s="65"/>
      <c r="W5" s="65"/>
      <c r="X5" s="65"/>
      <c r="Y5" s="65"/>
      <c r="Z5" s="65"/>
      <c r="AA5" s="65"/>
      <c r="AB5" s="65"/>
    </row>
    <row r="6" spans="1:28">
      <c r="A6" s="33"/>
      <c r="B6" s="33"/>
      <c r="C6" s="33"/>
      <c r="D6" s="33"/>
      <c r="E6" s="33"/>
      <c r="F6" s="33"/>
      <c r="H6" s="34"/>
      <c r="L6" s="51"/>
      <c r="M6" s="50"/>
      <c r="N6" s="50"/>
      <c r="O6" s="433"/>
      <c r="P6" s="433"/>
      <c r="Q6" s="433"/>
      <c r="R6" s="433"/>
      <c r="S6" s="433"/>
      <c r="T6" s="65"/>
      <c r="U6" s="65"/>
      <c r="V6" s="65"/>
      <c r="W6" s="65"/>
      <c r="X6" s="65"/>
      <c r="Y6" s="65"/>
      <c r="Z6" s="65"/>
      <c r="AA6" s="65"/>
      <c r="AB6" s="65"/>
    </row>
    <row r="7" spans="1:28">
      <c r="A7" s="35"/>
      <c r="B7" s="35"/>
      <c r="C7" s="35"/>
      <c r="D7" s="35"/>
      <c r="E7" s="35"/>
      <c r="F7" s="35"/>
      <c r="H7" s="35"/>
      <c r="L7" s="51"/>
      <c r="M7" s="726"/>
      <c r="N7" s="720">
        <v>2012</v>
      </c>
      <c r="O7" s="720">
        <v>2013</v>
      </c>
      <c r="P7" s="720">
        <v>2014</v>
      </c>
      <c r="Q7" s="720">
        <v>2015</v>
      </c>
      <c r="R7" s="720">
        <v>2016</v>
      </c>
      <c r="S7" s="720">
        <v>2017</v>
      </c>
      <c r="T7" s="720">
        <v>2018</v>
      </c>
      <c r="U7" s="720">
        <v>2019</v>
      </c>
      <c r="V7" s="560"/>
      <c r="W7" s="65"/>
      <c r="X7" s="433"/>
      <c r="Y7" s="433"/>
      <c r="Z7" s="433"/>
      <c r="AA7" s="65"/>
      <c r="AB7" s="65"/>
    </row>
    <row r="8" spans="1:28">
      <c r="L8" s="51"/>
      <c r="M8" s="150" t="s">
        <v>608</v>
      </c>
      <c r="N8" s="721">
        <v>2652.5</v>
      </c>
      <c r="O8" s="722">
        <v>2797</v>
      </c>
      <c r="P8" s="721">
        <v>2793.7</v>
      </c>
      <c r="Q8" s="721">
        <v>2988.9</v>
      </c>
      <c r="R8" s="721">
        <v>3088.2</v>
      </c>
      <c r="S8" s="722">
        <v>2967</v>
      </c>
      <c r="T8" s="721">
        <v>3007.17</v>
      </c>
      <c r="U8" s="722">
        <v>3058</v>
      </c>
      <c r="V8" s="560"/>
      <c r="W8" s="65"/>
      <c r="X8" s="433"/>
      <c r="Y8" s="433"/>
      <c r="Z8" s="433"/>
      <c r="AA8" s="65"/>
      <c r="AB8" s="65"/>
    </row>
    <row r="9" spans="1:28" ht="15.75">
      <c r="L9" s="51"/>
      <c r="M9" s="150" t="s">
        <v>609</v>
      </c>
      <c r="N9" s="721">
        <v>771.1</v>
      </c>
      <c r="O9" s="721">
        <v>813.5</v>
      </c>
      <c r="P9" s="721">
        <v>704.7</v>
      </c>
      <c r="Q9" s="722">
        <v>828</v>
      </c>
      <c r="R9" s="721">
        <v>848.9</v>
      </c>
      <c r="S9" s="721">
        <v>807.32</v>
      </c>
      <c r="T9" s="722">
        <v>832</v>
      </c>
      <c r="U9" s="722">
        <v>851.98</v>
      </c>
      <c r="V9" s="723"/>
      <c r="W9" s="435"/>
      <c r="X9" s="436"/>
      <c r="Y9" s="436"/>
      <c r="Z9" s="436"/>
      <c r="AA9" s="435"/>
      <c r="AB9" s="435"/>
    </row>
    <row r="10" spans="1:28" ht="15.75">
      <c r="L10" s="51"/>
      <c r="M10" s="38"/>
      <c r="N10" s="38"/>
      <c r="O10" s="560"/>
      <c r="P10" s="725"/>
      <c r="Q10" s="724"/>
      <c r="R10" s="724"/>
      <c r="S10" s="724"/>
      <c r="T10" s="724"/>
      <c r="U10" s="724"/>
      <c r="V10" s="724"/>
      <c r="W10" s="437"/>
      <c r="X10" s="437"/>
      <c r="Y10" s="437"/>
      <c r="Z10" s="437"/>
      <c r="AA10" s="437"/>
      <c r="AB10" s="438"/>
    </row>
    <row r="11" spans="1:28">
      <c r="M11" s="38"/>
      <c r="N11" s="38"/>
      <c r="O11" s="38"/>
      <c r="P11" s="38"/>
      <c r="Q11" s="38"/>
      <c r="R11" s="38"/>
      <c r="S11" s="38"/>
      <c r="T11" s="38"/>
      <c r="U11" s="410"/>
      <c r="V11" s="38"/>
    </row>
    <row r="12" spans="1:28">
      <c r="M12" s="50"/>
      <c r="N12" s="50"/>
      <c r="O12" s="50"/>
      <c r="P12" s="50"/>
      <c r="Q12" s="38"/>
      <c r="R12" s="38"/>
      <c r="S12" s="38"/>
      <c r="T12" s="38"/>
      <c r="U12" s="38"/>
      <c r="V12" s="38"/>
    </row>
    <row r="14" spans="1:28">
      <c r="T14" s="376"/>
    </row>
    <row r="20" spans="11:15">
      <c r="K20" s="50"/>
      <c r="L20" s="50"/>
      <c r="M20" s="50"/>
      <c r="N20" s="50"/>
      <c r="O20" s="50"/>
    </row>
    <row r="21" spans="11:15">
      <c r="K21" s="50"/>
      <c r="L21" s="50"/>
      <c r="M21" s="50"/>
      <c r="N21" s="50"/>
      <c r="O21" s="50"/>
    </row>
    <row r="22" spans="11:15">
      <c r="K22" s="50"/>
      <c r="L22" s="51"/>
      <c r="M22" s="51"/>
      <c r="N22" s="50"/>
      <c r="O22" s="50"/>
    </row>
    <row r="23" spans="11:15" ht="15.75">
      <c r="K23" s="50"/>
      <c r="L23" s="717"/>
      <c r="M23" s="718">
        <v>2018</v>
      </c>
      <c r="N23" s="441"/>
      <c r="O23" s="50"/>
    </row>
    <row r="24" spans="11:15">
      <c r="K24" s="50"/>
      <c r="L24" s="77" t="s">
        <v>608</v>
      </c>
      <c r="M24" s="718">
        <v>3007.2</v>
      </c>
      <c r="N24" s="442">
        <f>M24/M26*100</f>
        <v>78.328818503854976</v>
      </c>
      <c r="O24" s="50"/>
    </row>
    <row r="25" spans="11:15">
      <c r="K25" s="50"/>
      <c r="L25" s="77" t="s">
        <v>609</v>
      </c>
      <c r="M25" s="718">
        <v>832</v>
      </c>
      <c r="N25" s="442">
        <f>M25*100/M26</f>
        <v>21.671181496145032</v>
      </c>
      <c r="O25" s="50"/>
    </row>
    <row r="26" spans="11:15">
      <c r="K26" s="50"/>
      <c r="L26" s="77"/>
      <c r="M26" s="719">
        <f>SUM(M24:M25)</f>
        <v>3839.2</v>
      </c>
      <c r="N26" s="441"/>
      <c r="O26" s="50"/>
    </row>
    <row r="27" spans="11:15">
      <c r="K27" s="50"/>
      <c r="L27" s="51"/>
      <c r="M27" s="51"/>
      <c r="N27" s="51"/>
      <c r="O27" s="50"/>
    </row>
  </sheetData>
  <conditionalFormatting sqref="V9:AA9">
    <cfRule type="cellIs" dxfId="3" priority="3" stopIfTrue="1" operator="lessThan">
      <formula>0</formula>
    </cfRule>
    <cfRule type="cellIs" dxfId="2" priority="4" stopIfTrue="1" operator="equal">
      <formula>0</formula>
    </cfRule>
  </conditionalFormatting>
  <conditionalFormatting sqref="AB9">
    <cfRule type="cellIs" dxfId="1" priority="1" stopIfTrue="1" operator="lessThan">
      <formula>0</formula>
    </cfRule>
    <cfRule type="cellIs" dxfId="0" priority="2" stopIfTrue="1" operator="equal">
      <formula>0</formula>
    </cfRule>
  </conditionalFormatting>
  <printOptions horizontalCentered="1"/>
  <pageMargins left="0.70866141732283505" right="0.70866141732283505" top="1.7322834645669301" bottom="0.74803149606299202" header="0.31496062992126" footer="0.31496062992126"/>
  <pageSetup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colBreaks count="2" manualBreakCount="2">
    <brk id="8" max="1048575" man="1"/>
    <brk id="13" max="1048575" man="1"/>
  </colBreaks>
  <drawing r:id="rId2"/>
  <legacyDrawing r:id="rId3"/>
  <legacyDrawingHF r:id="rId4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G19"/>
  <sheetViews>
    <sheetView rightToLeft="1" view="pageLayout" zoomScaleNormal="100" zoomScaleSheetLayoutView="85" workbookViewId="0">
      <selection activeCell="A5" sqref="A5"/>
    </sheetView>
  </sheetViews>
  <sheetFormatPr defaultColWidth="9" defaultRowHeight="12.75"/>
  <cols>
    <col min="1" max="7" width="12.140625" style="230" customWidth="1"/>
    <col min="8" max="16384" width="9" style="230"/>
  </cols>
  <sheetData>
    <row r="3" spans="1:7" ht="15.75">
      <c r="A3" s="832" t="s">
        <v>425</v>
      </c>
      <c r="B3" s="832"/>
      <c r="C3" s="832"/>
      <c r="D3" s="832"/>
      <c r="E3" s="832"/>
      <c r="F3" s="832"/>
      <c r="G3" s="832"/>
    </row>
    <row r="4" spans="1:7" ht="12.75" customHeight="1">
      <c r="A4" s="834" t="s">
        <v>426</v>
      </c>
      <c r="B4" s="834"/>
      <c r="C4" s="834"/>
      <c r="D4" s="834"/>
      <c r="E4" s="834"/>
      <c r="F4" s="834"/>
      <c r="G4" s="834"/>
    </row>
    <row r="7" spans="1:7" ht="19.5" customHeight="1">
      <c r="A7" s="276" t="s">
        <v>5</v>
      </c>
      <c r="B7" s="276" t="s">
        <v>6</v>
      </c>
      <c r="C7" s="276" t="s">
        <v>7</v>
      </c>
      <c r="D7" s="276" t="s">
        <v>8</v>
      </c>
      <c r="E7" s="276" t="s">
        <v>351</v>
      </c>
      <c r="F7" s="276" t="s">
        <v>352</v>
      </c>
      <c r="G7" s="276" t="s">
        <v>10</v>
      </c>
    </row>
    <row r="8" spans="1:7" ht="22.5">
      <c r="A8" s="280" t="s">
        <v>13</v>
      </c>
      <c r="B8" s="277" t="s">
        <v>14</v>
      </c>
      <c r="C8" s="277" t="s">
        <v>15</v>
      </c>
      <c r="D8" s="277" t="s">
        <v>16</v>
      </c>
      <c r="E8" s="277" t="s">
        <v>353</v>
      </c>
      <c r="F8" s="277" t="s">
        <v>355</v>
      </c>
      <c r="G8" s="277" t="s">
        <v>354</v>
      </c>
    </row>
    <row r="9" spans="1:7" ht="12.75" customHeight="1">
      <c r="A9" s="942">
        <v>6</v>
      </c>
      <c r="B9" s="942">
        <v>11</v>
      </c>
      <c r="C9" s="942">
        <v>10</v>
      </c>
      <c r="D9" s="942">
        <v>9</v>
      </c>
      <c r="E9" s="942">
        <v>1</v>
      </c>
      <c r="F9" s="942">
        <v>53</v>
      </c>
      <c r="G9" s="942">
        <v>60</v>
      </c>
    </row>
    <row r="10" spans="1:7" ht="12.75" customHeight="1">
      <c r="A10" s="943"/>
      <c r="B10" s="943"/>
      <c r="C10" s="943"/>
      <c r="D10" s="943"/>
      <c r="E10" s="943"/>
      <c r="F10" s="943"/>
      <c r="G10" s="943"/>
    </row>
    <row r="13" spans="1:7" ht="15">
      <c r="A13"/>
      <c r="B13"/>
      <c r="C13"/>
      <c r="D13"/>
      <c r="E13"/>
      <c r="F13"/>
      <c r="G13"/>
    </row>
    <row r="14" spans="1:7" ht="15">
      <c r="A14"/>
      <c r="B14"/>
      <c r="C14"/>
      <c r="D14"/>
      <c r="E14"/>
      <c r="F14"/>
      <c r="G14"/>
    </row>
    <row r="15" spans="1:7" ht="15">
      <c r="A15"/>
      <c r="B15"/>
      <c r="C15"/>
      <c r="D15"/>
      <c r="E15"/>
      <c r="F15"/>
      <c r="G15"/>
    </row>
    <row r="16" spans="1:7" ht="15">
      <c r="A16"/>
      <c r="B16"/>
      <c r="C16"/>
      <c r="D16"/>
      <c r="E16"/>
      <c r="F16"/>
      <c r="G16"/>
    </row>
    <row r="17" spans="1:7" ht="15">
      <c r="A17"/>
      <c r="B17"/>
      <c r="C17"/>
      <c r="D17"/>
      <c r="E17"/>
      <c r="F17"/>
      <c r="G17"/>
    </row>
    <row r="18" spans="1:7" ht="15">
      <c r="A18"/>
      <c r="B18"/>
      <c r="C18"/>
      <c r="D18"/>
      <c r="E18"/>
      <c r="F18"/>
      <c r="G18"/>
    </row>
    <row r="19" spans="1:7" ht="15">
      <c r="A19"/>
      <c r="B19"/>
      <c r="C19"/>
      <c r="D19"/>
      <c r="E19"/>
      <c r="F19"/>
      <c r="G19"/>
    </row>
  </sheetData>
  <mergeCells count="9">
    <mergeCell ref="A3:G3"/>
    <mergeCell ref="G9:G10"/>
    <mergeCell ref="D9:D10"/>
    <mergeCell ref="A9:A10"/>
    <mergeCell ref="B9:B10"/>
    <mergeCell ref="A4:G4"/>
    <mergeCell ref="E9:E10"/>
    <mergeCell ref="F9:F10"/>
    <mergeCell ref="C9:C10"/>
  </mergeCells>
  <pageMargins left="0.70866141732283505" right="0.70866141732283505" top="1.7322834645669301" bottom="0.74803149606299202" header="0.31496062992126" footer="0.31496062992126"/>
  <pageSetup paperSize="9" orientation="portrait" horizontalDpi="300" verticalDpi="300" r:id="rId1"/>
  <headerFooter>
    <oddHeader>&amp;C&amp;G</oddHeader>
    <oddFooter>&amp;L&amp;8&amp;K00-038Annual Statistical Report 2019&amp;C&amp;8&amp;K00-040&amp;A&amp;R&amp;8&amp;K00-039التقرير الإحصائي السنوي 2019</oddFoot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G28"/>
  <sheetViews>
    <sheetView rightToLeft="1" view="pageLayout" zoomScaleNormal="100" zoomScaleSheetLayoutView="85" workbookViewId="0">
      <selection activeCell="A5" sqref="A5"/>
    </sheetView>
  </sheetViews>
  <sheetFormatPr defaultColWidth="9" defaultRowHeight="12.75"/>
  <cols>
    <col min="1" max="4" width="20.7109375" style="230" customWidth="1"/>
    <col min="5" max="7" width="12.85546875" style="230" customWidth="1"/>
    <col min="8" max="16384" width="9" style="230"/>
  </cols>
  <sheetData>
    <row r="3" spans="1:7" ht="15.75">
      <c r="A3" s="832" t="s">
        <v>427</v>
      </c>
      <c r="B3" s="832"/>
      <c r="C3" s="832"/>
      <c r="D3" s="832"/>
      <c r="E3" s="284"/>
      <c r="F3" s="284"/>
      <c r="G3" s="284"/>
    </row>
    <row r="4" spans="1:7" ht="12.75" customHeight="1">
      <c r="A4" s="833" t="s">
        <v>428</v>
      </c>
      <c r="B4" s="833"/>
      <c r="C4" s="833"/>
      <c r="D4" s="833"/>
      <c r="E4" s="283"/>
      <c r="F4" s="283"/>
      <c r="G4" s="283"/>
    </row>
    <row r="7" spans="1:7" ht="16.5" customHeight="1">
      <c r="A7" s="276" t="s">
        <v>359</v>
      </c>
      <c r="B7" s="276" t="s">
        <v>358</v>
      </c>
      <c r="C7" s="276" t="s">
        <v>357</v>
      </c>
      <c r="D7" s="276" t="s">
        <v>356</v>
      </c>
      <c r="E7"/>
      <c r="F7"/>
    </row>
    <row r="8" spans="1:7" ht="16.5" customHeight="1">
      <c r="A8" s="280" t="s">
        <v>362</v>
      </c>
      <c r="B8" s="280" t="s">
        <v>361</v>
      </c>
      <c r="C8" s="280" t="s">
        <v>360</v>
      </c>
      <c r="D8" s="280" t="s">
        <v>1</v>
      </c>
      <c r="E8"/>
      <c r="F8"/>
    </row>
    <row r="9" spans="1:7" ht="18.75" customHeight="1">
      <c r="A9" s="282">
        <v>16</v>
      </c>
      <c r="B9" s="282">
        <v>18</v>
      </c>
      <c r="C9" s="282">
        <v>116</v>
      </c>
      <c r="D9" s="282">
        <v>150</v>
      </c>
      <c r="E9"/>
      <c r="F9"/>
    </row>
    <row r="10" spans="1:7" ht="12.75" customHeight="1">
      <c r="A10"/>
      <c r="B10"/>
      <c r="C10"/>
      <c r="D10"/>
      <c r="E10"/>
      <c r="F10"/>
      <c r="G10"/>
    </row>
    <row r="11" spans="1:7" ht="12.75" customHeight="1">
      <c r="A11"/>
      <c r="B11"/>
      <c r="C11"/>
      <c r="D11"/>
      <c r="E11"/>
      <c r="F11"/>
      <c r="G11"/>
    </row>
    <row r="12" spans="1:7" ht="12.75" customHeight="1">
      <c r="A12"/>
      <c r="B12"/>
      <c r="C12"/>
      <c r="D12"/>
      <c r="E12"/>
      <c r="F12"/>
      <c r="G12"/>
    </row>
    <row r="13" spans="1:7" ht="12.75" customHeight="1">
      <c r="A13"/>
      <c r="B13"/>
      <c r="C13"/>
      <c r="D13"/>
      <c r="E13"/>
      <c r="F13"/>
      <c r="G13"/>
    </row>
    <row r="14" spans="1:7" ht="12.75" customHeight="1">
      <c r="A14"/>
      <c r="B14"/>
      <c r="C14"/>
      <c r="D14"/>
      <c r="E14"/>
      <c r="F14"/>
      <c r="G14"/>
    </row>
    <row r="15" spans="1:7" ht="12.75" customHeight="1">
      <c r="A15"/>
      <c r="B15"/>
      <c r="C15"/>
      <c r="D15"/>
      <c r="E15"/>
      <c r="F15"/>
      <c r="G15"/>
    </row>
    <row r="16" spans="1:7" ht="12.75" customHeight="1">
      <c r="A16"/>
      <c r="B16"/>
      <c r="C16"/>
      <c r="D16"/>
      <c r="E16"/>
      <c r="F16"/>
      <c r="G16"/>
    </row>
    <row r="19" spans="1:7" ht="15">
      <c r="A19"/>
      <c r="B19"/>
      <c r="C19"/>
      <c r="D19"/>
      <c r="E19"/>
      <c r="F19"/>
      <c r="G19"/>
    </row>
    <row r="20" spans="1:7" ht="15">
      <c r="A20"/>
      <c r="B20"/>
      <c r="C20"/>
      <c r="D20"/>
      <c r="E20"/>
      <c r="F20"/>
      <c r="G20"/>
    </row>
    <row r="21" spans="1:7" ht="15">
      <c r="A21"/>
      <c r="B21"/>
      <c r="C21"/>
      <c r="D21"/>
      <c r="E21"/>
      <c r="F21"/>
      <c r="G21"/>
    </row>
    <row r="22" spans="1:7" ht="15">
      <c r="A22"/>
      <c r="B22"/>
      <c r="C22"/>
      <c r="D22"/>
      <c r="E22"/>
      <c r="F22"/>
      <c r="G22"/>
    </row>
    <row r="23" spans="1:7" ht="15">
      <c r="A23"/>
      <c r="B23"/>
      <c r="C23"/>
      <c r="D23"/>
      <c r="E23"/>
      <c r="F23"/>
      <c r="G23"/>
    </row>
    <row r="24" spans="1:7" ht="15">
      <c r="A24"/>
      <c r="B24"/>
      <c r="C24"/>
      <c r="D24"/>
      <c r="E24"/>
      <c r="F24"/>
      <c r="G24"/>
    </row>
    <row r="25" spans="1:7" ht="15">
      <c r="A25"/>
      <c r="B25"/>
      <c r="C25"/>
      <c r="D25"/>
      <c r="E25"/>
      <c r="F25"/>
      <c r="G25"/>
    </row>
    <row r="26" spans="1:7" ht="15">
      <c r="A26"/>
      <c r="B26"/>
      <c r="C26"/>
      <c r="D26"/>
      <c r="E26"/>
      <c r="F26"/>
      <c r="G26"/>
    </row>
    <row r="27" spans="1:7" ht="15">
      <c r="A27"/>
      <c r="B27"/>
      <c r="C27"/>
      <c r="D27"/>
      <c r="E27"/>
      <c r="F27"/>
      <c r="G27"/>
    </row>
    <row r="28" spans="1:7" ht="15">
      <c r="A28"/>
      <c r="B28"/>
      <c r="C28"/>
      <c r="D28"/>
      <c r="E28"/>
      <c r="F28"/>
      <c r="G28"/>
    </row>
  </sheetData>
  <mergeCells count="2">
    <mergeCell ref="A3:D3"/>
    <mergeCell ref="A4:D4"/>
  </mergeCells>
  <pageMargins left="0.70866141732283505" right="0.70866141732283505" top="1.7322834645669301" bottom="0.74803149606299202" header="0.31496062992126" footer="0.31496062992126"/>
  <pageSetup paperSize="9" orientation="portrait" horizontalDpi="300" verticalDpi="300" r:id="rId1"/>
  <headerFooter>
    <oddHeader>&amp;C&amp;G</oddHeader>
    <oddFooter>&amp;L&amp;8&amp;K00-038Annual Statistical Report 2019&amp;C&amp;8&amp;K00-040&amp;A&amp;R&amp;8&amp;K00-039التقرير الإحصائي السنوي 2019</oddFoot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I23"/>
  <sheetViews>
    <sheetView rightToLeft="1" view="pageLayout" zoomScaleNormal="100" zoomScaleSheetLayoutView="85" workbookViewId="0">
      <selection activeCell="A6" sqref="A6"/>
    </sheetView>
  </sheetViews>
  <sheetFormatPr defaultColWidth="9" defaultRowHeight="12.75"/>
  <cols>
    <col min="1" max="9" width="9.5703125" style="230" customWidth="1"/>
    <col min="10" max="16384" width="9" style="230"/>
  </cols>
  <sheetData>
    <row r="3" spans="1:9" ht="15.75" customHeight="1">
      <c r="A3" s="944" t="s">
        <v>430</v>
      </c>
      <c r="B3" s="944"/>
      <c r="C3" s="944"/>
      <c r="D3" s="944"/>
      <c r="E3" s="944"/>
      <c r="F3" s="944"/>
      <c r="G3" s="944"/>
      <c r="H3" s="944"/>
      <c r="I3" s="944"/>
    </row>
    <row r="4" spans="1:9" ht="12.75" customHeight="1">
      <c r="A4" s="834" t="s">
        <v>429</v>
      </c>
      <c r="B4" s="834"/>
      <c r="C4" s="834"/>
      <c r="D4" s="834"/>
      <c r="E4" s="834"/>
      <c r="F4" s="834"/>
      <c r="G4" s="834"/>
      <c r="H4" s="834"/>
      <c r="I4" s="834"/>
    </row>
    <row r="7" spans="1:9" ht="16.5" customHeight="1">
      <c r="A7" s="276">
        <v>2010</v>
      </c>
      <c r="B7" s="276">
        <v>2011</v>
      </c>
      <c r="C7" s="276">
        <v>2012</v>
      </c>
      <c r="D7" s="276">
        <v>2013</v>
      </c>
      <c r="E7" s="276">
        <v>2014</v>
      </c>
      <c r="F7" s="276">
        <v>2015</v>
      </c>
      <c r="G7" s="276">
        <v>2016</v>
      </c>
      <c r="H7" s="276">
        <v>2017</v>
      </c>
      <c r="I7" s="276">
        <v>2018</v>
      </c>
    </row>
    <row r="8" spans="1:9" ht="24" customHeight="1">
      <c r="A8" s="322">
        <v>19.866</v>
      </c>
      <c r="B8" s="322">
        <v>7.5970000000000004</v>
      </c>
      <c r="C8" s="322">
        <v>6.26</v>
      </c>
      <c r="D8" s="322">
        <v>16.079000000000001</v>
      </c>
      <c r="E8" s="322">
        <v>11.583</v>
      </c>
      <c r="F8" s="322">
        <v>3.9929999999999999</v>
      </c>
      <c r="G8" s="322">
        <v>20.097000000000001</v>
      </c>
      <c r="H8" s="322">
        <v>15.387</v>
      </c>
      <c r="I8" s="322">
        <v>12.978</v>
      </c>
    </row>
    <row r="9" spans="1:9" ht="12.75" customHeight="1">
      <c r="A9"/>
      <c r="B9"/>
      <c r="C9"/>
      <c r="D9"/>
      <c r="E9"/>
      <c r="F9"/>
      <c r="G9"/>
      <c r="H9"/>
    </row>
    <row r="10" spans="1:9" ht="12.75" customHeight="1">
      <c r="A10"/>
      <c r="B10"/>
      <c r="C10"/>
      <c r="D10"/>
      <c r="E10"/>
      <c r="F10"/>
      <c r="G10"/>
      <c r="H10"/>
    </row>
    <row r="11" spans="1:9" ht="12.75" customHeight="1">
      <c r="A11"/>
      <c r="B11"/>
      <c r="C11"/>
      <c r="D11"/>
      <c r="E11"/>
      <c r="F11"/>
      <c r="G11"/>
      <c r="H11"/>
    </row>
    <row r="14" spans="1:9" ht="15">
      <c r="A14"/>
      <c r="B14"/>
      <c r="C14"/>
      <c r="D14"/>
      <c r="E14"/>
      <c r="F14"/>
      <c r="G14"/>
      <c r="H14"/>
    </row>
    <row r="15" spans="1:9" ht="15">
      <c r="A15"/>
      <c r="B15"/>
      <c r="C15"/>
      <c r="D15"/>
      <c r="E15"/>
      <c r="F15"/>
      <c r="G15"/>
      <c r="H15"/>
    </row>
    <row r="16" spans="1:9" ht="15">
      <c r="A16"/>
      <c r="B16"/>
      <c r="C16"/>
      <c r="D16"/>
      <c r="E16"/>
      <c r="F16"/>
      <c r="G16"/>
      <c r="H16"/>
    </row>
    <row r="17" spans="1:8" ht="15">
      <c r="A17"/>
      <c r="B17"/>
      <c r="C17"/>
      <c r="D17"/>
      <c r="E17"/>
      <c r="F17"/>
      <c r="G17"/>
      <c r="H17"/>
    </row>
    <row r="18" spans="1:8" ht="15">
      <c r="A18"/>
      <c r="B18"/>
      <c r="C18"/>
      <c r="D18"/>
      <c r="E18"/>
      <c r="F18"/>
      <c r="G18"/>
      <c r="H18"/>
    </row>
    <row r="19" spans="1:8" ht="15">
      <c r="A19"/>
      <c r="B19"/>
      <c r="C19"/>
      <c r="D19"/>
      <c r="E19"/>
      <c r="F19"/>
      <c r="G19"/>
      <c r="H19"/>
    </row>
    <row r="20" spans="1:8" ht="15">
      <c r="A20"/>
      <c r="B20"/>
      <c r="C20"/>
      <c r="D20"/>
      <c r="E20"/>
      <c r="F20"/>
      <c r="G20"/>
      <c r="H20"/>
    </row>
    <row r="21" spans="1:8" ht="15">
      <c r="A21"/>
      <c r="B21"/>
      <c r="C21"/>
      <c r="D21"/>
      <c r="E21"/>
      <c r="F21"/>
      <c r="G21"/>
      <c r="H21"/>
    </row>
    <row r="22" spans="1:8" ht="15">
      <c r="A22"/>
      <c r="B22"/>
      <c r="C22"/>
      <c r="D22"/>
      <c r="E22"/>
      <c r="F22"/>
      <c r="G22"/>
      <c r="H22"/>
    </row>
    <row r="23" spans="1:8" ht="15">
      <c r="A23"/>
      <c r="B23"/>
      <c r="C23"/>
      <c r="D23"/>
      <c r="E23"/>
      <c r="F23"/>
      <c r="G23"/>
      <c r="H23"/>
    </row>
  </sheetData>
  <mergeCells count="2">
    <mergeCell ref="A3:I3"/>
    <mergeCell ref="A4:I4"/>
  </mergeCells>
  <pageMargins left="0.70866141732283505" right="0.70866141732283505" top="1.7322834645669301" bottom="0.74803149606299202" header="0.31496062992126" footer="0.31496062992126"/>
  <pageSetup paperSize="9" orientation="portrait" horizontalDpi="300" verticalDpi="300" r:id="rId1"/>
  <headerFooter>
    <oddHeader>&amp;C&amp;G</oddHeader>
    <oddFooter>&amp;L&amp;8&amp;K00-038Annual Statistical Report 2019&amp;C&amp;8&amp;K00-040&amp;A&amp;R&amp;8&amp;K00-039التقرير الإحصائي السنوي 2019</oddFoot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D18"/>
  <sheetViews>
    <sheetView rightToLeft="1" view="pageLayout" zoomScaleNormal="100" zoomScaleSheetLayoutView="85" workbookViewId="0">
      <selection activeCell="A20" sqref="A20"/>
    </sheetView>
  </sheetViews>
  <sheetFormatPr defaultColWidth="9" defaultRowHeight="12.75"/>
  <cols>
    <col min="1" max="1" width="27" style="230" customWidth="1"/>
    <col min="2" max="4" width="19.42578125" style="230" customWidth="1"/>
    <col min="5" max="16384" width="9" style="230"/>
  </cols>
  <sheetData>
    <row r="3" spans="1:4" ht="15.75" customHeight="1">
      <c r="A3" s="844" t="s">
        <v>433</v>
      </c>
      <c r="B3" s="844"/>
      <c r="C3" s="844"/>
      <c r="D3" s="844"/>
    </row>
    <row r="4" spans="1:4" ht="12.75" customHeight="1">
      <c r="A4" s="833" t="s">
        <v>432</v>
      </c>
      <c r="B4" s="833"/>
      <c r="C4" s="833"/>
      <c r="D4" s="833"/>
    </row>
    <row r="7" spans="1:4" ht="25.5">
      <c r="A7" s="276"/>
      <c r="B7" s="276" t="s">
        <v>367</v>
      </c>
      <c r="C7" s="276" t="s">
        <v>363</v>
      </c>
      <c r="D7" s="276" t="s">
        <v>317</v>
      </c>
    </row>
    <row r="8" spans="1:4">
      <c r="A8" s="285" t="s">
        <v>364</v>
      </c>
      <c r="B8" s="951">
        <v>104</v>
      </c>
      <c r="C8" s="951">
        <v>46</v>
      </c>
      <c r="D8" s="951">
        <f>SUM(B8:C9)</f>
        <v>150</v>
      </c>
    </row>
    <row r="9" spans="1:4">
      <c r="A9" s="285" t="s">
        <v>365</v>
      </c>
      <c r="B9" s="951"/>
      <c r="C9" s="951"/>
      <c r="D9" s="951"/>
    </row>
    <row r="10" spans="1:4">
      <c r="A10" s="285" t="s">
        <v>366</v>
      </c>
      <c r="B10" s="951">
        <v>79.936000000000007</v>
      </c>
      <c r="C10" s="951">
        <v>50.344999999999999</v>
      </c>
      <c r="D10" s="951">
        <f>SUM(B10:C11)</f>
        <v>130.28100000000001</v>
      </c>
    </row>
    <row r="11" spans="1:4" ht="14.25">
      <c r="A11" s="285" t="s">
        <v>368</v>
      </c>
      <c r="B11" s="951"/>
      <c r="C11" s="951"/>
      <c r="D11" s="951"/>
    </row>
    <row r="12" spans="1:4" ht="15" customHeight="1">
      <c r="A12" s="285" t="s">
        <v>2</v>
      </c>
      <c r="B12" s="945">
        <v>130.28100000000001</v>
      </c>
      <c r="C12" s="946"/>
      <c r="D12" s="947"/>
    </row>
    <row r="13" spans="1:4" ht="18" customHeight="1">
      <c r="A13" s="285" t="s">
        <v>431</v>
      </c>
      <c r="B13" s="948"/>
      <c r="C13" s="949"/>
      <c r="D13" s="950"/>
    </row>
    <row r="14" spans="1:4" ht="15">
      <c r="A14"/>
      <c r="B14"/>
      <c r="C14"/>
      <c r="D14"/>
    </row>
    <row r="15" spans="1:4" ht="15">
      <c r="A15"/>
      <c r="B15"/>
      <c r="C15"/>
      <c r="D15"/>
    </row>
    <row r="16" spans="1:4" ht="15">
      <c r="A16"/>
      <c r="B16"/>
      <c r="C16"/>
      <c r="D16"/>
    </row>
    <row r="17" spans="1:4" ht="15">
      <c r="A17"/>
      <c r="B17"/>
      <c r="C17"/>
      <c r="D17"/>
    </row>
    <row r="18" spans="1:4" ht="15">
      <c r="A18"/>
      <c r="B18"/>
      <c r="C18"/>
      <c r="D18"/>
    </row>
  </sheetData>
  <mergeCells count="9">
    <mergeCell ref="B12:D13"/>
    <mergeCell ref="A3:D3"/>
    <mergeCell ref="A4:D4"/>
    <mergeCell ref="C8:C9"/>
    <mergeCell ref="C10:C11"/>
    <mergeCell ref="D8:D9"/>
    <mergeCell ref="B8:B9"/>
    <mergeCell ref="D10:D11"/>
    <mergeCell ref="B10:B11"/>
  </mergeCells>
  <pageMargins left="0.70866141732283505" right="0.70866141732283505" top="1.7322834645669301" bottom="0.74803149606299202" header="0.31496062992126" footer="0.31496062992126"/>
  <pageSetup paperSize="9" orientation="portrait" horizontalDpi="300" verticalDpi="300" r:id="rId1"/>
  <headerFooter>
    <oddHeader>&amp;C&amp;G</oddHeader>
    <oddFooter>&amp;L&amp;8&amp;K00-038Annual Statistical Report 2019&amp;C&amp;8&amp;K00-040&amp;A&amp;R&amp;8&amp;K00-039التقرير الإحصائي السنوي 2019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B2:AD23"/>
  <sheetViews>
    <sheetView rightToLeft="1" view="pageLayout" zoomScaleNormal="100" workbookViewId="0">
      <selection activeCell="A2" sqref="A2:I25"/>
    </sheetView>
  </sheetViews>
  <sheetFormatPr defaultRowHeight="15"/>
  <cols>
    <col min="2" max="2" width="16" customWidth="1"/>
    <col min="3" max="7" width="10.5703125" customWidth="1"/>
    <col min="8" max="8" width="10.5703125" hidden="1" customWidth="1"/>
    <col min="9" max="9" width="15.42578125" customWidth="1"/>
    <col min="10" max="10" width="12" bestFit="1" customWidth="1"/>
    <col min="11" max="11" width="7.5703125" bestFit="1" customWidth="1"/>
    <col min="12" max="12" width="9.28515625" customWidth="1"/>
    <col min="13" max="14" width="7.5703125" bestFit="1" customWidth="1"/>
    <col min="15" max="15" width="11.140625" customWidth="1"/>
    <col min="16" max="16" width="9.28515625" customWidth="1"/>
    <col min="17" max="17" width="17.42578125" bestFit="1" customWidth="1"/>
    <col min="22" max="22" width="15.140625" customWidth="1"/>
    <col min="28" max="28" width="9.140625" customWidth="1"/>
    <col min="266" max="267" width="20.5703125" customWidth="1"/>
    <col min="268" max="268" width="20.28515625" customWidth="1"/>
    <col min="269" max="269" width="20.5703125" customWidth="1"/>
    <col min="270" max="270" width="9.28515625" customWidth="1"/>
    <col min="274" max="274" width="12.42578125" customWidth="1"/>
    <col min="275" max="275" width="12.140625" customWidth="1"/>
    <col min="522" max="523" width="20.5703125" customWidth="1"/>
    <col min="524" max="524" width="20.28515625" customWidth="1"/>
    <col min="525" max="525" width="20.5703125" customWidth="1"/>
    <col min="526" max="526" width="9.28515625" customWidth="1"/>
    <col min="530" max="530" width="12.42578125" customWidth="1"/>
    <col min="531" max="531" width="12.140625" customWidth="1"/>
    <col min="778" max="779" width="20.5703125" customWidth="1"/>
    <col min="780" max="780" width="20.28515625" customWidth="1"/>
    <col min="781" max="781" width="20.5703125" customWidth="1"/>
    <col min="782" max="782" width="9.28515625" customWidth="1"/>
    <col min="786" max="786" width="12.42578125" customWidth="1"/>
    <col min="787" max="787" width="12.140625" customWidth="1"/>
    <col min="1034" max="1035" width="20.5703125" customWidth="1"/>
    <col min="1036" max="1036" width="20.28515625" customWidth="1"/>
    <col min="1037" max="1037" width="20.5703125" customWidth="1"/>
    <col min="1038" max="1038" width="9.28515625" customWidth="1"/>
    <col min="1042" max="1042" width="12.42578125" customWidth="1"/>
    <col min="1043" max="1043" width="12.140625" customWidth="1"/>
    <col min="1290" max="1291" width="20.5703125" customWidth="1"/>
    <col min="1292" max="1292" width="20.28515625" customWidth="1"/>
    <col min="1293" max="1293" width="20.5703125" customWidth="1"/>
    <col min="1294" max="1294" width="9.28515625" customWidth="1"/>
    <col min="1298" max="1298" width="12.42578125" customWidth="1"/>
    <col min="1299" max="1299" width="12.140625" customWidth="1"/>
    <col min="1546" max="1547" width="20.5703125" customWidth="1"/>
    <col min="1548" max="1548" width="20.28515625" customWidth="1"/>
    <col min="1549" max="1549" width="20.5703125" customWidth="1"/>
    <col min="1550" max="1550" width="9.28515625" customWidth="1"/>
    <col min="1554" max="1554" width="12.42578125" customWidth="1"/>
    <col min="1555" max="1555" width="12.140625" customWidth="1"/>
    <col min="1802" max="1803" width="20.5703125" customWidth="1"/>
    <col min="1804" max="1804" width="20.28515625" customWidth="1"/>
    <col min="1805" max="1805" width="20.5703125" customWidth="1"/>
    <col min="1806" max="1806" width="9.28515625" customWidth="1"/>
    <col min="1810" max="1810" width="12.42578125" customWidth="1"/>
    <col min="1811" max="1811" width="12.140625" customWidth="1"/>
    <col min="2058" max="2059" width="20.5703125" customWidth="1"/>
    <col min="2060" max="2060" width="20.28515625" customWidth="1"/>
    <col min="2061" max="2061" width="20.5703125" customWidth="1"/>
    <col min="2062" max="2062" width="9.28515625" customWidth="1"/>
    <col min="2066" max="2066" width="12.42578125" customWidth="1"/>
    <col min="2067" max="2067" width="12.140625" customWidth="1"/>
    <col min="2314" max="2315" width="20.5703125" customWidth="1"/>
    <col min="2316" max="2316" width="20.28515625" customWidth="1"/>
    <col min="2317" max="2317" width="20.5703125" customWidth="1"/>
    <col min="2318" max="2318" width="9.28515625" customWidth="1"/>
    <col min="2322" max="2322" width="12.42578125" customWidth="1"/>
    <col min="2323" max="2323" width="12.140625" customWidth="1"/>
    <col min="2570" max="2571" width="20.5703125" customWidth="1"/>
    <col min="2572" max="2572" width="20.28515625" customWidth="1"/>
    <col min="2573" max="2573" width="20.5703125" customWidth="1"/>
    <col min="2574" max="2574" width="9.28515625" customWidth="1"/>
    <col min="2578" max="2578" width="12.42578125" customWidth="1"/>
    <col min="2579" max="2579" width="12.140625" customWidth="1"/>
    <col min="2826" max="2827" width="20.5703125" customWidth="1"/>
    <col min="2828" max="2828" width="20.28515625" customWidth="1"/>
    <col min="2829" max="2829" width="20.5703125" customWidth="1"/>
    <col min="2830" max="2830" width="9.28515625" customWidth="1"/>
    <col min="2834" max="2834" width="12.42578125" customWidth="1"/>
    <col min="2835" max="2835" width="12.140625" customWidth="1"/>
    <col min="3082" max="3083" width="20.5703125" customWidth="1"/>
    <col min="3084" max="3084" width="20.28515625" customWidth="1"/>
    <col min="3085" max="3085" width="20.5703125" customWidth="1"/>
    <col min="3086" max="3086" width="9.28515625" customWidth="1"/>
    <col min="3090" max="3090" width="12.42578125" customWidth="1"/>
    <col min="3091" max="3091" width="12.140625" customWidth="1"/>
    <col min="3338" max="3339" width="20.5703125" customWidth="1"/>
    <col min="3340" max="3340" width="20.28515625" customWidth="1"/>
    <col min="3341" max="3341" width="20.5703125" customWidth="1"/>
    <col min="3342" max="3342" width="9.28515625" customWidth="1"/>
    <col min="3346" max="3346" width="12.42578125" customWidth="1"/>
    <col min="3347" max="3347" width="12.140625" customWidth="1"/>
    <col min="3594" max="3595" width="20.5703125" customWidth="1"/>
    <col min="3596" max="3596" width="20.28515625" customWidth="1"/>
    <col min="3597" max="3597" width="20.5703125" customWidth="1"/>
    <col min="3598" max="3598" width="9.28515625" customWidth="1"/>
    <col min="3602" max="3602" width="12.42578125" customWidth="1"/>
    <col min="3603" max="3603" width="12.140625" customWidth="1"/>
    <col min="3850" max="3851" width="20.5703125" customWidth="1"/>
    <col min="3852" max="3852" width="20.28515625" customWidth="1"/>
    <col min="3853" max="3853" width="20.5703125" customWidth="1"/>
    <col min="3854" max="3854" width="9.28515625" customWidth="1"/>
    <col min="3858" max="3858" width="12.42578125" customWidth="1"/>
    <col min="3859" max="3859" width="12.140625" customWidth="1"/>
    <col min="4106" max="4107" width="20.5703125" customWidth="1"/>
    <col min="4108" max="4108" width="20.28515625" customWidth="1"/>
    <col min="4109" max="4109" width="20.5703125" customWidth="1"/>
    <col min="4110" max="4110" width="9.28515625" customWidth="1"/>
    <col min="4114" max="4114" width="12.42578125" customWidth="1"/>
    <col min="4115" max="4115" width="12.140625" customWidth="1"/>
    <col min="4362" max="4363" width="20.5703125" customWidth="1"/>
    <col min="4364" max="4364" width="20.28515625" customWidth="1"/>
    <col min="4365" max="4365" width="20.5703125" customWidth="1"/>
    <col min="4366" max="4366" width="9.28515625" customWidth="1"/>
    <col min="4370" max="4370" width="12.42578125" customWidth="1"/>
    <col min="4371" max="4371" width="12.140625" customWidth="1"/>
    <col min="4618" max="4619" width="20.5703125" customWidth="1"/>
    <col min="4620" max="4620" width="20.28515625" customWidth="1"/>
    <col min="4621" max="4621" width="20.5703125" customWidth="1"/>
    <col min="4622" max="4622" width="9.28515625" customWidth="1"/>
    <col min="4626" max="4626" width="12.42578125" customWidth="1"/>
    <col min="4627" max="4627" width="12.140625" customWidth="1"/>
    <col min="4874" max="4875" width="20.5703125" customWidth="1"/>
    <col min="4876" max="4876" width="20.28515625" customWidth="1"/>
    <col min="4877" max="4877" width="20.5703125" customWidth="1"/>
    <col min="4878" max="4878" width="9.28515625" customWidth="1"/>
    <col min="4882" max="4882" width="12.42578125" customWidth="1"/>
    <col min="4883" max="4883" width="12.140625" customWidth="1"/>
    <col min="5130" max="5131" width="20.5703125" customWidth="1"/>
    <col min="5132" max="5132" width="20.28515625" customWidth="1"/>
    <col min="5133" max="5133" width="20.5703125" customWidth="1"/>
    <col min="5134" max="5134" width="9.28515625" customWidth="1"/>
    <col min="5138" max="5138" width="12.42578125" customWidth="1"/>
    <col min="5139" max="5139" width="12.140625" customWidth="1"/>
    <col min="5386" max="5387" width="20.5703125" customWidth="1"/>
    <col min="5388" max="5388" width="20.28515625" customWidth="1"/>
    <col min="5389" max="5389" width="20.5703125" customWidth="1"/>
    <col min="5390" max="5390" width="9.28515625" customWidth="1"/>
    <col min="5394" max="5394" width="12.42578125" customWidth="1"/>
    <col min="5395" max="5395" width="12.140625" customWidth="1"/>
    <col min="5642" max="5643" width="20.5703125" customWidth="1"/>
    <col min="5644" max="5644" width="20.28515625" customWidth="1"/>
    <col min="5645" max="5645" width="20.5703125" customWidth="1"/>
    <col min="5646" max="5646" width="9.28515625" customWidth="1"/>
    <col min="5650" max="5650" width="12.42578125" customWidth="1"/>
    <col min="5651" max="5651" width="12.140625" customWidth="1"/>
    <col min="5898" max="5899" width="20.5703125" customWidth="1"/>
    <col min="5900" max="5900" width="20.28515625" customWidth="1"/>
    <col min="5901" max="5901" width="20.5703125" customWidth="1"/>
    <col min="5902" max="5902" width="9.28515625" customWidth="1"/>
    <col min="5906" max="5906" width="12.42578125" customWidth="1"/>
    <col min="5907" max="5907" width="12.140625" customWidth="1"/>
    <col min="6154" max="6155" width="20.5703125" customWidth="1"/>
    <col min="6156" max="6156" width="20.28515625" customWidth="1"/>
    <col min="6157" max="6157" width="20.5703125" customWidth="1"/>
    <col min="6158" max="6158" width="9.28515625" customWidth="1"/>
    <col min="6162" max="6162" width="12.42578125" customWidth="1"/>
    <col min="6163" max="6163" width="12.140625" customWidth="1"/>
    <col min="6410" max="6411" width="20.5703125" customWidth="1"/>
    <col min="6412" max="6412" width="20.28515625" customWidth="1"/>
    <col min="6413" max="6413" width="20.5703125" customWidth="1"/>
    <col min="6414" max="6414" width="9.28515625" customWidth="1"/>
    <col min="6418" max="6418" width="12.42578125" customWidth="1"/>
    <col min="6419" max="6419" width="12.140625" customWidth="1"/>
    <col min="6666" max="6667" width="20.5703125" customWidth="1"/>
    <col min="6668" max="6668" width="20.28515625" customWidth="1"/>
    <col min="6669" max="6669" width="20.5703125" customWidth="1"/>
    <col min="6670" max="6670" width="9.28515625" customWidth="1"/>
    <col min="6674" max="6674" width="12.42578125" customWidth="1"/>
    <col min="6675" max="6675" width="12.140625" customWidth="1"/>
    <col min="6922" max="6923" width="20.5703125" customWidth="1"/>
    <col min="6924" max="6924" width="20.28515625" customWidth="1"/>
    <col min="6925" max="6925" width="20.5703125" customWidth="1"/>
    <col min="6926" max="6926" width="9.28515625" customWidth="1"/>
    <col min="6930" max="6930" width="12.42578125" customWidth="1"/>
    <col min="6931" max="6931" width="12.140625" customWidth="1"/>
    <col min="7178" max="7179" width="20.5703125" customWidth="1"/>
    <col min="7180" max="7180" width="20.28515625" customWidth="1"/>
    <col min="7181" max="7181" width="20.5703125" customWidth="1"/>
    <col min="7182" max="7182" width="9.28515625" customWidth="1"/>
    <col min="7186" max="7186" width="12.42578125" customWidth="1"/>
    <col min="7187" max="7187" width="12.140625" customWidth="1"/>
    <col min="7434" max="7435" width="20.5703125" customWidth="1"/>
    <col min="7436" max="7436" width="20.28515625" customWidth="1"/>
    <col min="7437" max="7437" width="20.5703125" customWidth="1"/>
    <col min="7438" max="7438" width="9.28515625" customWidth="1"/>
    <col min="7442" max="7442" width="12.42578125" customWidth="1"/>
    <col min="7443" max="7443" width="12.140625" customWidth="1"/>
    <col min="7690" max="7691" width="20.5703125" customWidth="1"/>
    <col min="7692" max="7692" width="20.28515625" customWidth="1"/>
    <col min="7693" max="7693" width="20.5703125" customWidth="1"/>
    <col min="7694" max="7694" width="9.28515625" customWidth="1"/>
    <col min="7698" max="7698" width="12.42578125" customWidth="1"/>
    <col min="7699" max="7699" width="12.140625" customWidth="1"/>
    <col min="7946" max="7947" width="20.5703125" customWidth="1"/>
    <col min="7948" max="7948" width="20.28515625" customWidth="1"/>
    <col min="7949" max="7949" width="20.5703125" customWidth="1"/>
    <col min="7950" max="7950" width="9.28515625" customWidth="1"/>
    <col min="7954" max="7954" width="12.42578125" customWidth="1"/>
    <col min="7955" max="7955" width="12.140625" customWidth="1"/>
    <col min="8202" max="8203" width="20.5703125" customWidth="1"/>
    <col min="8204" max="8204" width="20.28515625" customWidth="1"/>
    <col min="8205" max="8205" width="20.5703125" customWidth="1"/>
    <col min="8206" max="8206" width="9.28515625" customWidth="1"/>
    <col min="8210" max="8210" width="12.42578125" customWidth="1"/>
    <col min="8211" max="8211" width="12.140625" customWidth="1"/>
    <col min="8458" max="8459" width="20.5703125" customWidth="1"/>
    <col min="8460" max="8460" width="20.28515625" customWidth="1"/>
    <col min="8461" max="8461" width="20.5703125" customWidth="1"/>
    <col min="8462" max="8462" width="9.28515625" customWidth="1"/>
    <col min="8466" max="8466" width="12.42578125" customWidth="1"/>
    <col min="8467" max="8467" width="12.140625" customWidth="1"/>
    <col min="8714" max="8715" width="20.5703125" customWidth="1"/>
    <col min="8716" max="8716" width="20.28515625" customWidth="1"/>
    <col min="8717" max="8717" width="20.5703125" customWidth="1"/>
    <col min="8718" max="8718" width="9.28515625" customWidth="1"/>
    <col min="8722" max="8722" width="12.42578125" customWidth="1"/>
    <col min="8723" max="8723" width="12.140625" customWidth="1"/>
    <col min="8970" max="8971" width="20.5703125" customWidth="1"/>
    <col min="8972" max="8972" width="20.28515625" customWidth="1"/>
    <col min="8973" max="8973" width="20.5703125" customWidth="1"/>
    <col min="8974" max="8974" width="9.28515625" customWidth="1"/>
    <col min="8978" max="8978" width="12.42578125" customWidth="1"/>
    <col min="8979" max="8979" width="12.140625" customWidth="1"/>
    <col min="9226" max="9227" width="20.5703125" customWidth="1"/>
    <col min="9228" max="9228" width="20.28515625" customWidth="1"/>
    <col min="9229" max="9229" width="20.5703125" customWidth="1"/>
    <col min="9230" max="9230" width="9.28515625" customWidth="1"/>
    <col min="9234" max="9234" width="12.42578125" customWidth="1"/>
    <col min="9235" max="9235" width="12.140625" customWidth="1"/>
    <col min="9482" max="9483" width="20.5703125" customWidth="1"/>
    <col min="9484" max="9484" width="20.28515625" customWidth="1"/>
    <col min="9485" max="9485" width="20.5703125" customWidth="1"/>
    <col min="9486" max="9486" width="9.28515625" customWidth="1"/>
    <col min="9490" max="9490" width="12.42578125" customWidth="1"/>
    <col min="9491" max="9491" width="12.140625" customWidth="1"/>
    <col min="9738" max="9739" width="20.5703125" customWidth="1"/>
    <col min="9740" max="9740" width="20.28515625" customWidth="1"/>
    <col min="9741" max="9741" width="20.5703125" customWidth="1"/>
    <col min="9742" max="9742" width="9.28515625" customWidth="1"/>
    <col min="9746" max="9746" width="12.42578125" customWidth="1"/>
    <col min="9747" max="9747" width="12.140625" customWidth="1"/>
    <col min="9994" max="9995" width="20.5703125" customWidth="1"/>
    <col min="9996" max="9996" width="20.28515625" customWidth="1"/>
    <col min="9997" max="9997" width="20.5703125" customWidth="1"/>
    <col min="9998" max="9998" width="9.28515625" customWidth="1"/>
    <col min="10002" max="10002" width="12.42578125" customWidth="1"/>
    <col min="10003" max="10003" width="12.140625" customWidth="1"/>
    <col min="10250" max="10251" width="20.5703125" customWidth="1"/>
    <col min="10252" max="10252" width="20.28515625" customWidth="1"/>
    <col min="10253" max="10253" width="20.5703125" customWidth="1"/>
    <col min="10254" max="10254" width="9.28515625" customWidth="1"/>
    <col min="10258" max="10258" width="12.42578125" customWidth="1"/>
    <col min="10259" max="10259" width="12.140625" customWidth="1"/>
    <col min="10506" max="10507" width="20.5703125" customWidth="1"/>
    <col min="10508" max="10508" width="20.28515625" customWidth="1"/>
    <col min="10509" max="10509" width="20.5703125" customWidth="1"/>
    <col min="10510" max="10510" width="9.28515625" customWidth="1"/>
    <col min="10514" max="10514" width="12.42578125" customWidth="1"/>
    <col min="10515" max="10515" width="12.140625" customWidth="1"/>
    <col min="10762" max="10763" width="20.5703125" customWidth="1"/>
    <col min="10764" max="10764" width="20.28515625" customWidth="1"/>
    <col min="10765" max="10765" width="20.5703125" customWidth="1"/>
    <col min="10766" max="10766" width="9.28515625" customWidth="1"/>
    <col min="10770" max="10770" width="12.42578125" customWidth="1"/>
    <col min="10771" max="10771" width="12.140625" customWidth="1"/>
    <col min="11018" max="11019" width="20.5703125" customWidth="1"/>
    <col min="11020" max="11020" width="20.28515625" customWidth="1"/>
    <col min="11021" max="11021" width="20.5703125" customWidth="1"/>
    <col min="11022" max="11022" width="9.28515625" customWidth="1"/>
    <col min="11026" max="11026" width="12.42578125" customWidth="1"/>
    <col min="11027" max="11027" width="12.140625" customWidth="1"/>
    <col min="11274" max="11275" width="20.5703125" customWidth="1"/>
    <col min="11276" max="11276" width="20.28515625" customWidth="1"/>
    <col min="11277" max="11277" width="20.5703125" customWidth="1"/>
    <col min="11278" max="11278" width="9.28515625" customWidth="1"/>
    <col min="11282" max="11282" width="12.42578125" customWidth="1"/>
    <col min="11283" max="11283" width="12.140625" customWidth="1"/>
    <col min="11530" max="11531" width="20.5703125" customWidth="1"/>
    <col min="11532" max="11532" width="20.28515625" customWidth="1"/>
    <col min="11533" max="11533" width="20.5703125" customWidth="1"/>
    <col min="11534" max="11534" width="9.28515625" customWidth="1"/>
    <col min="11538" max="11538" width="12.42578125" customWidth="1"/>
    <col min="11539" max="11539" width="12.140625" customWidth="1"/>
    <col min="11786" max="11787" width="20.5703125" customWidth="1"/>
    <col min="11788" max="11788" width="20.28515625" customWidth="1"/>
    <col min="11789" max="11789" width="20.5703125" customWidth="1"/>
    <col min="11790" max="11790" width="9.28515625" customWidth="1"/>
    <col min="11794" max="11794" width="12.42578125" customWidth="1"/>
    <col min="11795" max="11795" width="12.140625" customWidth="1"/>
    <col min="12042" max="12043" width="20.5703125" customWidth="1"/>
    <col min="12044" max="12044" width="20.28515625" customWidth="1"/>
    <col min="12045" max="12045" width="20.5703125" customWidth="1"/>
    <col min="12046" max="12046" width="9.28515625" customWidth="1"/>
    <col min="12050" max="12050" width="12.42578125" customWidth="1"/>
    <col min="12051" max="12051" width="12.140625" customWidth="1"/>
    <col min="12298" max="12299" width="20.5703125" customWidth="1"/>
    <col min="12300" max="12300" width="20.28515625" customWidth="1"/>
    <col min="12301" max="12301" width="20.5703125" customWidth="1"/>
    <col min="12302" max="12302" width="9.28515625" customWidth="1"/>
    <col min="12306" max="12306" width="12.42578125" customWidth="1"/>
    <col min="12307" max="12307" width="12.140625" customWidth="1"/>
    <col min="12554" max="12555" width="20.5703125" customWidth="1"/>
    <col min="12556" max="12556" width="20.28515625" customWidth="1"/>
    <col min="12557" max="12557" width="20.5703125" customWidth="1"/>
    <col min="12558" max="12558" width="9.28515625" customWidth="1"/>
    <col min="12562" max="12562" width="12.42578125" customWidth="1"/>
    <col min="12563" max="12563" width="12.140625" customWidth="1"/>
    <col min="12810" max="12811" width="20.5703125" customWidth="1"/>
    <col min="12812" max="12812" width="20.28515625" customWidth="1"/>
    <col min="12813" max="12813" width="20.5703125" customWidth="1"/>
    <col min="12814" max="12814" width="9.28515625" customWidth="1"/>
    <col min="12818" max="12818" width="12.42578125" customWidth="1"/>
    <col min="12819" max="12819" width="12.140625" customWidth="1"/>
    <col min="13066" max="13067" width="20.5703125" customWidth="1"/>
    <col min="13068" max="13068" width="20.28515625" customWidth="1"/>
    <col min="13069" max="13069" width="20.5703125" customWidth="1"/>
    <col min="13070" max="13070" width="9.28515625" customWidth="1"/>
    <col min="13074" max="13074" width="12.42578125" customWidth="1"/>
    <col min="13075" max="13075" width="12.140625" customWidth="1"/>
    <col min="13322" max="13323" width="20.5703125" customWidth="1"/>
    <col min="13324" max="13324" width="20.28515625" customWidth="1"/>
    <col min="13325" max="13325" width="20.5703125" customWidth="1"/>
    <col min="13326" max="13326" width="9.28515625" customWidth="1"/>
    <col min="13330" max="13330" width="12.42578125" customWidth="1"/>
    <col min="13331" max="13331" width="12.140625" customWidth="1"/>
    <col min="13578" max="13579" width="20.5703125" customWidth="1"/>
    <col min="13580" max="13580" width="20.28515625" customWidth="1"/>
    <col min="13581" max="13581" width="20.5703125" customWidth="1"/>
    <col min="13582" max="13582" width="9.28515625" customWidth="1"/>
    <col min="13586" max="13586" width="12.42578125" customWidth="1"/>
    <col min="13587" max="13587" width="12.140625" customWidth="1"/>
    <col min="13834" max="13835" width="20.5703125" customWidth="1"/>
    <col min="13836" max="13836" width="20.28515625" customWidth="1"/>
    <col min="13837" max="13837" width="20.5703125" customWidth="1"/>
    <col min="13838" max="13838" width="9.28515625" customWidth="1"/>
    <col min="13842" max="13842" width="12.42578125" customWidth="1"/>
    <col min="13843" max="13843" width="12.140625" customWidth="1"/>
    <col min="14090" max="14091" width="20.5703125" customWidth="1"/>
    <col min="14092" max="14092" width="20.28515625" customWidth="1"/>
    <col min="14093" max="14093" width="20.5703125" customWidth="1"/>
    <col min="14094" max="14094" width="9.28515625" customWidth="1"/>
    <col min="14098" max="14098" width="12.42578125" customWidth="1"/>
    <col min="14099" max="14099" width="12.140625" customWidth="1"/>
    <col min="14346" max="14347" width="20.5703125" customWidth="1"/>
    <col min="14348" max="14348" width="20.28515625" customWidth="1"/>
    <col min="14349" max="14349" width="20.5703125" customWidth="1"/>
    <col min="14350" max="14350" width="9.28515625" customWidth="1"/>
    <col min="14354" max="14354" width="12.42578125" customWidth="1"/>
    <col min="14355" max="14355" width="12.140625" customWidth="1"/>
    <col min="14602" max="14603" width="20.5703125" customWidth="1"/>
    <col min="14604" max="14604" width="20.28515625" customWidth="1"/>
    <col min="14605" max="14605" width="20.5703125" customWidth="1"/>
    <col min="14606" max="14606" width="9.28515625" customWidth="1"/>
    <col min="14610" max="14610" width="12.42578125" customWidth="1"/>
    <col min="14611" max="14611" width="12.140625" customWidth="1"/>
    <col min="14858" max="14859" width="20.5703125" customWidth="1"/>
    <col min="14860" max="14860" width="20.28515625" customWidth="1"/>
    <col min="14861" max="14861" width="20.5703125" customWidth="1"/>
    <col min="14862" max="14862" width="9.28515625" customWidth="1"/>
    <col min="14866" max="14866" width="12.42578125" customWidth="1"/>
    <col min="14867" max="14867" width="12.140625" customWidth="1"/>
    <col min="15114" max="15115" width="20.5703125" customWidth="1"/>
    <col min="15116" max="15116" width="20.28515625" customWidth="1"/>
    <col min="15117" max="15117" width="20.5703125" customWidth="1"/>
    <col min="15118" max="15118" width="9.28515625" customWidth="1"/>
    <col min="15122" max="15122" width="12.42578125" customWidth="1"/>
    <col min="15123" max="15123" width="12.140625" customWidth="1"/>
    <col min="15370" max="15371" width="20.5703125" customWidth="1"/>
    <col min="15372" max="15372" width="20.28515625" customWidth="1"/>
    <col min="15373" max="15373" width="20.5703125" customWidth="1"/>
    <col min="15374" max="15374" width="9.28515625" customWidth="1"/>
    <col min="15378" max="15378" width="12.42578125" customWidth="1"/>
    <col min="15379" max="15379" width="12.140625" customWidth="1"/>
    <col min="15626" max="15627" width="20.5703125" customWidth="1"/>
    <col min="15628" max="15628" width="20.28515625" customWidth="1"/>
    <col min="15629" max="15629" width="20.5703125" customWidth="1"/>
    <col min="15630" max="15630" width="9.28515625" customWidth="1"/>
    <col min="15634" max="15634" width="12.42578125" customWidth="1"/>
    <col min="15635" max="15635" width="12.140625" customWidth="1"/>
    <col min="15882" max="15883" width="20.5703125" customWidth="1"/>
    <col min="15884" max="15884" width="20.28515625" customWidth="1"/>
    <col min="15885" max="15885" width="20.5703125" customWidth="1"/>
    <col min="15886" max="15886" width="9.28515625" customWidth="1"/>
    <col min="15890" max="15890" width="12.42578125" customWidth="1"/>
    <col min="15891" max="15891" width="12.140625" customWidth="1"/>
    <col min="16138" max="16139" width="20.5703125" customWidth="1"/>
    <col min="16140" max="16140" width="20.28515625" customWidth="1"/>
    <col min="16141" max="16141" width="20.5703125" customWidth="1"/>
    <col min="16142" max="16142" width="9.28515625" customWidth="1"/>
    <col min="16146" max="16146" width="12.42578125" customWidth="1"/>
    <col min="16147" max="16147" width="12.140625" customWidth="1"/>
  </cols>
  <sheetData>
    <row r="2" spans="2:30" ht="27.75" customHeight="1">
      <c r="B2" s="119" t="s">
        <v>244</v>
      </c>
      <c r="C2" s="119"/>
      <c r="D2" s="114"/>
      <c r="E2" s="114"/>
      <c r="F2" s="114"/>
      <c r="G2" s="114"/>
      <c r="H2" s="118"/>
      <c r="I2" s="114" t="s">
        <v>245</v>
      </c>
      <c r="J2" s="31"/>
      <c r="K2" s="31"/>
      <c r="L2" s="31"/>
      <c r="M2" s="31"/>
      <c r="N2" s="31"/>
      <c r="O2" s="31"/>
      <c r="P2" s="31"/>
      <c r="Q2" s="31"/>
    </row>
    <row r="3" spans="2:30" ht="30" customHeight="1">
      <c r="B3" s="45"/>
      <c r="C3" s="45"/>
      <c r="D3" s="45"/>
      <c r="E3" s="45"/>
      <c r="F3" s="45"/>
      <c r="G3" s="45"/>
      <c r="H3" s="42"/>
      <c r="I3" s="45"/>
      <c r="V3" s="443" t="s">
        <v>610</v>
      </c>
      <c r="W3" s="444">
        <v>94</v>
      </c>
      <c r="X3" s="444">
        <v>95</v>
      </c>
      <c r="Y3" s="444">
        <v>98.4</v>
      </c>
      <c r="Z3" s="444">
        <v>98.8</v>
      </c>
      <c r="AA3" s="444">
        <v>98.4</v>
      </c>
      <c r="AB3" s="51"/>
      <c r="AC3" s="51"/>
      <c r="AD3" s="38"/>
    </row>
    <row r="4" spans="2:30" ht="18.75">
      <c r="B4" s="42"/>
      <c r="C4" s="42"/>
      <c r="D4" s="42"/>
      <c r="E4" s="42"/>
      <c r="F4" s="42"/>
      <c r="G4" s="42"/>
      <c r="H4" s="42"/>
      <c r="I4" s="42"/>
      <c r="J4" s="50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45"/>
      <c r="W4" s="444"/>
      <c r="X4" s="444"/>
      <c r="Y4" s="444"/>
      <c r="Z4" s="444"/>
      <c r="AA4" s="444"/>
      <c r="AB4" s="51"/>
      <c r="AC4" s="51"/>
      <c r="AD4" s="38"/>
    </row>
    <row r="5" spans="2:30">
      <c r="I5" s="51"/>
      <c r="J5" s="55"/>
      <c r="K5" s="150"/>
      <c r="L5" s="150"/>
      <c r="M5" s="150"/>
      <c r="N5" s="150"/>
      <c r="O5" s="150"/>
      <c r="P5" s="38"/>
      <c r="Q5" s="38"/>
      <c r="R5" s="38"/>
      <c r="S5" s="38"/>
      <c r="T5" s="38"/>
      <c r="U5" s="38"/>
      <c r="V5" s="38"/>
      <c r="W5" s="79"/>
      <c r="X5" s="79"/>
      <c r="Y5" s="79"/>
      <c r="Z5" s="79"/>
      <c r="AA5" s="79"/>
      <c r="AB5" s="50"/>
      <c r="AC5" s="38"/>
      <c r="AD5" s="38"/>
    </row>
    <row r="6" spans="2:30" ht="18.75">
      <c r="I6" s="51"/>
      <c r="J6" s="434"/>
      <c r="K6" s="446">
        <v>2012</v>
      </c>
      <c r="L6" s="446">
        <v>2013</v>
      </c>
      <c r="M6" s="446">
        <v>2014</v>
      </c>
      <c r="N6" s="446">
        <v>2015</v>
      </c>
      <c r="O6" s="446">
        <v>2016</v>
      </c>
      <c r="P6" s="446">
        <v>2017</v>
      </c>
      <c r="Q6" s="446">
        <v>2018</v>
      </c>
      <c r="R6" s="446">
        <v>2019</v>
      </c>
      <c r="S6" s="38"/>
      <c r="T6" s="38"/>
      <c r="U6" s="38"/>
      <c r="V6" s="38"/>
      <c r="W6" s="447"/>
      <c r="X6" s="447"/>
      <c r="Y6" s="447"/>
      <c r="Z6" s="447"/>
      <c r="AA6" s="447"/>
      <c r="AB6" s="38"/>
      <c r="AC6" s="38"/>
      <c r="AD6" s="38"/>
    </row>
    <row r="7" spans="2:30" ht="18.75">
      <c r="I7" s="51"/>
      <c r="J7" s="448" t="s">
        <v>229</v>
      </c>
      <c r="K7" s="449">
        <v>85406</v>
      </c>
      <c r="L7" s="449">
        <v>87227</v>
      </c>
      <c r="M7" s="449">
        <v>92536</v>
      </c>
      <c r="N7" s="449">
        <v>92942</v>
      </c>
      <c r="O7" s="450">
        <v>94135</v>
      </c>
      <c r="P7" s="449">
        <v>95521</v>
      </c>
      <c r="Q7" s="449">
        <v>95429</v>
      </c>
      <c r="R7" s="449">
        <v>109867.5</v>
      </c>
      <c r="S7" s="38"/>
      <c r="T7" s="38"/>
      <c r="U7" s="38"/>
      <c r="V7" s="38"/>
      <c r="W7" s="447"/>
      <c r="X7" s="447"/>
      <c r="Y7" s="447"/>
      <c r="Z7" s="447"/>
      <c r="AA7" s="447"/>
    </row>
    <row r="8" spans="2:30">
      <c r="I8" s="51"/>
      <c r="J8" s="79"/>
      <c r="K8" s="150"/>
      <c r="L8" s="150"/>
      <c r="M8" s="150"/>
      <c r="N8" s="150"/>
      <c r="O8" s="150"/>
      <c r="P8" s="38"/>
      <c r="Q8" s="38"/>
      <c r="R8" s="38"/>
      <c r="S8" s="451"/>
      <c r="T8" s="38"/>
      <c r="U8" s="38"/>
      <c r="V8" s="38"/>
      <c r="W8" s="376"/>
      <c r="X8" s="376"/>
      <c r="Y8" s="376"/>
      <c r="Z8" s="376"/>
      <c r="AA8" s="376"/>
    </row>
    <row r="9" spans="2:30">
      <c r="I9" s="51"/>
      <c r="J9" s="50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</row>
    <row r="10" spans="2:30">
      <c r="I10" s="51"/>
      <c r="J10" s="51"/>
      <c r="K10" s="38"/>
      <c r="L10" s="38"/>
      <c r="M10" s="38"/>
      <c r="N10" s="38"/>
      <c r="O10" s="38"/>
      <c r="P10" s="38"/>
      <c r="Q10" s="38"/>
      <c r="R10" s="38"/>
      <c r="S10" s="38"/>
      <c r="T10" s="452"/>
      <c r="U10" s="38"/>
      <c r="V10" s="38"/>
    </row>
    <row r="11" spans="2:30">
      <c r="K11" s="38"/>
      <c r="L11" s="38"/>
      <c r="M11" s="38"/>
      <c r="N11" s="38"/>
      <c r="O11" s="38"/>
      <c r="P11" s="38"/>
      <c r="Q11" s="38"/>
      <c r="R11" s="38"/>
      <c r="S11" s="38"/>
      <c r="T11" s="452"/>
      <c r="U11" s="38"/>
      <c r="V11" s="38"/>
    </row>
    <row r="12" spans="2:30">
      <c r="K12" s="38"/>
      <c r="L12" s="38"/>
      <c r="M12" s="38"/>
      <c r="N12" s="38"/>
      <c r="O12" s="38"/>
      <c r="P12" s="38"/>
      <c r="Q12" s="38"/>
      <c r="R12" s="38"/>
      <c r="S12" s="38"/>
      <c r="T12" s="453"/>
      <c r="U12" s="38"/>
      <c r="V12" s="38"/>
    </row>
    <row r="13" spans="2:30"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2:30"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2:30"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2:30"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0:22"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0:22"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0:22"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0:22"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0:22"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0:22"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0:22"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</sheetData>
  <printOptions horizontalCentered="1"/>
  <pageMargins left="0.70866141732283505" right="0.70866141732283505" top="1.7322834645669301" bottom="0.74803149606299202" header="0.31496062992126" footer="0.31496062992126"/>
  <pageSetup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colBreaks count="2" manualBreakCount="2">
    <brk id="14" max="55" man="1"/>
    <brk id="25" max="1048575" man="1"/>
  </colBreaks>
  <drawing r:id="rId2"/>
  <legacy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29"/>
  <sheetViews>
    <sheetView rightToLeft="1" view="pageLayout" topLeftCell="A2" zoomScaleNormal="100" workbookViewId="0">
      <selection activeCell="A4" sqref="A4:I32"/>
    </sheetView>
  </sheetViews>
  <sheetFormatPr defaultRowHeight="15"/>
  <cols>
    <col min="1" max="1" width="15.7109375" customWidth="1"/>
    <col min="2" max="2" width="11.5703125" customWidth="1"/>
    <col min="3" max="3" width="12.42578125" customWidth="1"/>
    <col min="4" max="4" width="11.7109375" customWidth="1"/>
    <col min="5" max="5" width="12.28515625" customWidth="1"/>
    <col min="6" max="6" width="9.28515625" customWidth="1"/>
    <col min="7" max="7" width="14.140625" customWidth="1"/>
    <col min="8" max="8" width="23.7109375" customWidth="1"/>
    <col min="9" max="15" width="9.28515625" customWidth="1"/>
    <col min="16" max="16" width="11.5703125" bestFit="1" customWidth="1"/>
    <col min="17" max="17" width="9.28515625" customWidth="1"/>
    <col min="267" max="268" width="20.5703125" customWidth="1"/>
    <col min="269" max="269" width="20.28515625" customWidth="1"/>
    <col min="270" max="270" width="20.5703125" customWidth="1"/>
    <col min="271" max="271" width="9.28515625" customWidth="1"/>
    <col min="275" max="275" width="12.42578125" customWidth="1"/>
    <col min="276" max="276" width="12.140625" customWidth="1"/>
    <col min="523" max="524" width="20.5703125" customWidth="1"/>
    <col min="525" max="525" width="20.28515625" customWidth="1"/>
    <col min="526" max="526" width="20.5703125" customWidth="1"/>
    <col min="527" max="527" width="9.28515625" customWidth="1"/>
    <col min="531" max="531" width="12.42578125" customWidth="1"/>
    <col min="532" max="532" width="12.140625" customWidth="1"/>
    <col min="779" max="780" width="20.5703125" customWidth="1"/>
    <col min="781" max="781" width="20.28515625" customWidth="1"/>
    <col min="782" max="782" width="20.5703125" customWidth="1"/>
    <col min="783" max="783" width="9.28515625" customWidth="1"/>
    <col min="787" max="787" width="12.42578125" customWidth="1"/>
    <col min="788" max="788" width="12.140625" customWidth="1"/>
    <col min="1035" max="1036" width="20.5703125" customWidth="1"/>
    <col min="1037" max="1037" width="20.28515625" customWidth="1"/>
    <col min="1038" max="1038" width="20.5703125" customWidth="1"/>
    <col min="1039" max="1039" width="9.28515625" customWidth="1"/>
    <col min="1043" max="1043" width="12.42578125" customWidth="1"/>
    <col min="1044" max="1044" width="12.140625" customWidth="1"/>
    <col min="1291" max="1292" width="20.5703125" customWidth="1"/>
    <col min="1293" max="1293" width="20.28515625" customWidth="1"/>
    <col min="1294" max="1294" width="20.5703125" customWidth="1"/>
    <col min="1295" max="1295" width="9.28515625" customWidth="1"/>
    <col min="1299" max="1299" width="12.42578125" customWidth="1"/>
    <col min="1300" max="1300" width="12.140625" customWidth="1"/>
    <col min="1547" max="1548" width="20.5703125" customWidth="1"/>
    <col min="1549" max="1549" width="20.28515625" customWidth="1"/>
    <col min="1550" max="1550" width="20.5703125" customWidth="1"/>
    <col min="1551" max="1551" width="9.28515625" customWidth="1"/>
    <col min="1555" max="1555" width="12.42578125" customWidth="1"/>
    <col min="1556" max="1556" width="12.140625" customWidth="1"/>
    <col min="1803" max="1804" width="20.5703125" customWidth="1"/>
    <col min="1805" max="1805" width="20.28515625" customWidth="1"/>
    <col min="1806" max="1806" width="20.5703125" customWidth="1"/>
    <col min="1807" max="1807" width="9.28515625" customWidth="1"/>
    <col min="1811" max="1811" width="12.42578125" customWidth="1"/>
    <col min="1812" max="1812" width="12.140625" customWidth="1"/>
    <col min="2059" max="2060" width="20.5703125" customWidth="1"/>
    <col min="2061" max="2061" width="20.28515625" customWidth="1"/>
    <col min="2062" max="2062" width="20.5703125" customWidth="1"/>
    <col min="2063" max="2063" width="9.28515625" customWidth="1"/>
    <col min="2067" max="2067" width="12.42578125" customWidth="1"/>
    <col min="2068" max="2068" width="12.140625" customWidth="1"/>
    <col min="2315" max="2316" width="20.5703125" customWidth="1"/>
    <col min="2317" max="2317" width="20.28515625" customWidth="1"/>
    <col min="2318" max="2318" width="20.5703125" customWidth="1"/>
    <col min="2319" max="2319" width="9.28515625" customWidth="1"/>
    <col min="2323" max="2323" width="12.42578125" customWidth="1"/>
    <col min="2324" max="2324" width="12.140625" customWidth="1"/>
    <col min="2571" max="2572" width="20.5703125" customWidth="1"/>
    <col min="2573" max="2573" width="20.28515625" customWidth="1"/>
    <col min="2574" max="2574" width="20.5703125" customWidth="1"/>
    <col min="2575" max="2575" width="9.28515625" customWidth="1"/>
    <col min="2579" max="2579" width="12.42578125" customWidth="1"/>
    <col min="2580" max="2580" width="12.140625" customWidth="1"/>
    <col min="2827" max="2828" width="20.5703125" customWidth="1"/>
    <col min="2829" max="2829" width="20.28515625" customWidth="1"/>
    <col min="2830" max="2830" width="20.5703125" customWidth="1"/>
    <col min="2831" max="2831" width="9.28515625" customWidth="1"/>
    <col min="2835" max="2835" width="12.42578125" customWidth="1"/>
    <col min="2836" max="2836" width="12.140625" customWidth="1"/>
    <col min="3083" max="3084" width="20.5703125" customWidth="1"/>
    <col min="3085" max="3085" width="20.28515625" customWidth="1"/>
    <col min="3086" max="3086" width="20.5703125" customWidth="1"/>
    <col min="3087" max="3087" width="9.28515625" customWidth="1"/>
    <col min="3091" max="3091" width="12.42578125" customWidth="1"/>
    <col min="3092" max="3092" width="12.140625" customWidth="1"/>
    <col min="3339" max="3340" width="20.5703125" customWidth="1"/>
    <col min="3341" max="3341" width="20.28515625" customWidth="1"/>
    <col min="3342" max="3342" width="20.5703125" customWidth="1"/>
    <col min="3343" max="3343" width="9.28515625" customWidth="1"/>
    <col min="3347" max="3347" width="12.42578125" customWidth="1"/>
    <col min="3348" max="3348" width="12.140625" customWidth="1"/>
    <col min="3595" max="3596" width="20.5703125" customWidth="1"/>
    <col min="3597" max="3597" width="20.28515625" customWidth="1"/>
    <col min="3598" max="3598" width="20.5703125" customWidth="1"/>
    <col min="3599" max="3599" width="9.28515625" customWidth="1"/>
    <col min="3603" max="3603" width="12.42578125" customWidth="1"/>
    <col min="3604" max="3604" width="12.140625" customWidth="1"/>
    <col min="3851" max="3852" width="20.5703125" customWidth="1"/>
    <col min="3853" max="3853" width="20.28515625" customWidth="1"/>
    <col min="3854" max="3854" width="20.5703125" customWidth="1"/>
    <col min="3855" max="3855" width="9.28515625" customWidth="1"/>
    <col min="3859" max="3859" width="12.42578125" customWidth="1"/>
    <col min="3860" max="3860" width="12.140625" customWidth="1"/>
    <col min="4107" max="4108" width="20.5703125" customWidth="1"/>
    <col min="4109" max="4109" width="20.28515625" customWidth="1"/>
    <col min="4110" max="4110" width="20.5703125" customWidth="1"/>
    <col min="4111" max="4111" width="9.28515625" customWidth="1"/>
    <col min="4115" max="4115" width="12.42578125" customWidth="1"/>
    <col min="4116" max="4116" width="12.140625" customWidth="1"/>
    <col min="4363" max="4364" width="20.5703125" customWidth="1"/>
    <col min="4365" max="4365" width="20.28515625" customWidth="1"/>
    <col min="4366" max="4366" width="20.5703125" customWidth="1"/>
    <col min="4367" max="4367" width="9.28515625" customWidth="1"/>
    <col min="4371" max="4371" width="12.42578125" customWidth="1"/>
    <col min="4372" max="4372" width="12.140625" customWidth="1"/>
    <col min="4619" max="4620" width="20.5703125" customWidth="1"/>
    <col min="4621" max="4621" width="20.28515625" customWidth="1"/>
    <col min="4622" max="4622" width="20.5703125" customWidth="1"/>
    <col min="4623" max="4623" width="9.28515625" customWidth="1"/>
    <col min="4627" max="4627" width="12.42578125" customWidth="1"/>
    <col min="4628" max="4628" width="12.140625" customWidth="1"/>
    <col min="4875" max="4876" width="20.5703125" customWidth="1"/>
    <col min="4877" max="4877" width="20.28515625" customWidth="1"/>
    <col min="4878" max="4878" width="20.5703125" customWidth="1"/>
    <col min="4879" max="4879" width="9.28515625" customWidth="1"/>
    <col min="4883" max="4883" width="12.42578125" customWidth="1"/>
    <col min="4884" max="4884" width="12.140625" customWidth="1"/>
    <col min="5131" max="5132" width="20.5703125" customWidth="1"/>
    <col min="5133" max="5133" width="20.28515625" customWidth="1"/>
    <col min="5134" max="5134" width="20.5703125" customWidth="1"/>
    <col min="5135" max="5135" width="9.28515625" customWidth="1"/>
    <col min="5139" max="5139" width="12.42578125" customWidth="1"/>
    <col min="5140" max="5140" width="12.140625" customWidth="1"/>
    <col min="5387" max="5388" width="20.5703125" customWidth="1"/>
    <col min="5389" max="5389" width="20.28515625" customWidth="1"/>
    <col min="5390" max="5390" width="20.5703125" customWidth="1"/>
    <col min="5391" max="5391" width="9.28515625" customWidth="1"/>
    <col min="5395" max="5395" width="12.42578125" customWidth="1"/>
    <col min="5396" max="5396" width="12.140625" customWidth="1"/>
    <col min="5643" max="5644" width="20.5703125" customWidth="1"/>
    <col min="5645" max="5645" width="20.28515625" customWidth="1"/>
    <col min="5646" max="5646" width="20.5703125" customWidth="1"/>
    <col min="5647" max="5647" width="9.28515625" customWidth="1"/>
    <col min="5651" max="5651" width="12.42578125" customWidth="1"/>
    <col min="5652" max="5652" width="12.140625" customWidth="1"/>
    <col min="5899" max="5900" width="20.5703125" customWidth="1"/>
    <col min="5901" max="5901" width="20.28515625" customWidth="1"/>
    <col min="5902" max="5902" width="20.5703125" customWidth="1"/>
    <col min="5903" max="5903" width="9.28515625" customWidth="1"/>
    <col min="5907" max="5907" width="12.42578125" customWidth="1"/>
    <col min="5908" max="5908" width="12.140625" customWidth="1"/>
    <col min="6155" max="6156" width="20.5703125" customWidth="1"/>
    <col min="6157" max="6157" width="20.28515625" customWidth="1"/>
    <col min="6158" max="6158" width="20.5703125" customWidth="1"/>
    <col min="6159" max="6159" width="9.28515625" customWidth="1"/>
    <col min="6163" max="6163" width="12.42578125" customWidth="1"/>
    <col min="6164" max="6164" width="12.140625" customWidth="1"/>
    <col min="6411" max="6412" width="20.5703125" customWidth="1"/>
    <col min="6413" max="6413" width="20.28515625" customWidth="1"/>
    <col min="6414" max="6414" width="20.5703125" customWidth="1"/>
    <col min="6415" max="6415" width="9.28515625" customWidth="1"/>
    <col min="6419" max="6419" width="12.42578125" customWidth="1"/>
    <col min="6420" max="6420" width="12.140625" customWidth="1"/>
    <col min="6667" max="6668" width="20.5703125" customWidth="1"/>
    <col min="6669" max="6669" width="20.28515625" customWidth="1"/>
    <col min="6670" max="6670" width="20.5703125" customWidth="1"/>
    <col min="6671" max="6671" width="9.28515625" customWidth="1"/>
    <col min="6675" max="6675" width="12.42578125" customWidth="1"/>
    <col min="6676" max="6676" width="12.140625" customWidth="1"/>
    <col min="6923" max="6924" width="20.5703125" customWidth="1"/>
    <col min="6925" max="6925" width="20.28515625" customWidth="1"/>
    <col min="6926" max="6926" width="20.5703125" customWidth="1"/>
    <col min="6927" max="6927" width="9.28515625" customWidth="1"/>
    <col min="6931" max="6931" width="12.42578125" customWidth="1"/>
    <col min="6932" max="6932" width="12.140625" customWidth="1"/>
    <col min="7179" max="7180" width="20.5703125" customWidth="1"/>
    <col min="7181" max="7181" width="20.28515625" customWidth="1"/>
    <col min="7182" max="7182" width="20.5703125" customWidth="1"/>
    <col min="7183" max="7183" width="9.28515625" customWidth="1"/>
    <col min="7187" max="7187" width="12.42578125" customWidth="1"/>
    <col min="7188" max="7188" width="12.140625" customWidth="1"/>
    <col min="7435" max="7436" width="20.5703125" customWidth="1"/>
    <col min="7437" max="7437" width="20.28515625" customWidth="1"/>
    <col min="7438" max="7438" width="20.5703125" customWidth="1"/>
    <col min="7439" max="7439" width="9.28515625" customWidth="1"/>
    <col min="7443" max="7443" width="12.42578125" customWidth="1"/>
    <col min="7444" max="7444" width="12.140625" customWidth="1"/>
    <col min="7691" max="7692" width="20.5703125" customWidth="1"/>
    <col min="7693" max="7693" width="20.28515625" customWidth="1"/>
    <col min="7694" max="7694" width="20.5703125" customWidth="1"/>
    <col min="7695" max="7695" width="9.28515625" customWidth="1"/>
    <col min="7699" max="7699" width="12.42578125" customWidth="1"/>
    <col min="7700" max="7700" width="12.140625" customWidth="1"/>
    <col min="7947" max="7948" width="20.5703125" customWidth="1"/>
    <col min="7949" max="7949" width="20.28515625" customWidth="1"/>
    <col min="7950" max="7950" width="20.5703125" customWidth="1"/>
    <col min="7951" max="7951" width="9.28515625" customWidth="1"/>
    <col min="7955" max="7955" width="12.42578125" customWidth="1"/>
    <col min="7956" max="7956" width="12.140625" customWidth="1"/>
    <col min="8203" max="8204" width="20.5703125" customWidth="1"/>
    <col min="8205" max="8205" width="20.28515625" customWidth="1"/>
    <col min="8206" max="8206" width="20.5703125" customWidth="1"/>
    <col min="8207" max="8207" width="9.28515625" customWidth="1"/>
    <col min="8211" max="8211" width="12.42578125" customWidth="1"/>
    <col min="8212" max="8212" width="12.140625" customWidth="1"/>
    <col min="8459" max="8460" width="20.5703125" customWidth="1"/>
    <col min="8461" max="8461" width="20.28515625" customWidth="1"/>
    <col min="8462" max="8462" width="20.5703125" customWidth="1"/>
    <col min="8463" max="8463" width="9.28515625" customWidth="1"/>
    <col min="8467" max="8467" width="12.42578125" customWidth="1"/>
    <col min="8468" max="8468" width="12.140625" customWidth="1"/>
    <col min="8715" max="8716" width="20.5703125" customWidth="1"/>
    <col min="8717" max="8717" width="20.28515625" customWidth="1"/>
    <col min="8718" max="8718" width="20.5703125" customWidth="1"/>
    <col min="8719" max="8719" width="9.28515625" customWidth="1"/>
    <col min="8723" max="8723" width="12.42578125" customWidth="1"/>
    <col min="8724" max="8724" width="12.140625" customWidth="1"/>
    <col min="8971" max="8972" width="20.5703125" customWidth="1"/>
    <col min="8973" max="8973" width="20.28515625" customWidth="1"/>
    <col min="8974" max="8974" width="20.5703125" customWidth="1"/>
    <col min="8975" max="8975" width="9.28515625" customWidth="1"/>
    <col min="8979" max="8979" width="12.42578125" customWidth="1"/>
    <col min="8980" max="8980" width="12.140625" customWidth="1"/>
    <col min="9227" max="9228" width="20.5703125" customWidth="1"/>
    <col min="9229" max="9229" width="20.28515625" customWidth="1"/>
    <col min="9230" max="9230" width="20.5703125" customWidth="1"/>
    <col min="9231" max="9231" width="9.28515625" customWidth="1"/>
    <col min="9235" max="9235" width="12.42578125" customWidth="1"/>
    <col min="9236" max="9236" width="12.140625" customWidth="1"/>
    <col min="9483" max="9484" width="20.5703125" customWidth="1"/>
    <col min="9485" max="9485" width="20.28515625" customWidth="1"/>
    <col min="9486" max="9486" width="20.5703125" customWidth="1"/>
    <col min="9487" max="9487" width="9.28515625" customWidth="1"/>
    <col min="9491" max="9491" width="12.42578125" customWidth="1"/>
    <col min="9492" max="9492" width="12.140625" customWidth="1"/>
    <col min="9739" max="9740" width="20.5703125" customWidth="1"/>
    <col min="9741" max="9741" width="20.28515625" customWidth="1"/>
    <col min="9742" max="9742" width="20.5703125" customWidth="1"/>
    <col min="9743" max="9743" width="9.28515625" customWidth="1"/>
    <col min="9747" max="9747" width="12.42578125" customWidth="1"/>
    <col min="9748" max="9748" width="12.140625" customWidth="1"/>
    <col min="9995" max="9996" width="20.5703125" customWidth="1"/>
    <col min="9997" max="9997" width="20.28515625" customWidth="1"/>
    <col min="9998" max="9998" width="20.5703125" customWidth="1"/>
    <col min="9999" max="9999" width="9.28515625" customWidth="1"/>
    <col min="10003" max="10003" width="12.42578125" customWidth="1"/>
    <col min="10004" max="10004" width="12.140625" customWidth="1"/>
    <col min="10251" max="10252" width="20.5703125" customWidth="1"/>
    <col min="10253" max="10253" width="20.28515625" customWidth="1"/>
    <col min="10254" max="10254" width="20.5703125" customWidth="1"/>
    <col min="10255" max="10255" width="9.28515625" customWidth="1"/>
    <col min="10259" max="10259" width="12.42578125" customWidth="1"/>
    <col min="10260" max="10260" width="12.140625" customWidth="1"/>
    <col min="10507" max="10508" width="20.5703125" customWidth="1"/>
    <col min="10509" max="10509" width="20.28515625" customWidth="1"/>
    <col min="10510" max="10510" width="20.5703125" customWidth="1"/>
    <col min="10511" max="10511" width="9.28515625" customWidth="1"/>
    <col min="10515" max="10515" width="12.42578125" customWidth="1"/>
    <col min="10516" max="10516" width="12.140625" customWidth="1"/>
    <col min="10763" max="10764" width="20.5703125" customWidth="1"/>
    <col min="10765" max="10765" width="20.28515625" customWidth="1"/>
    <col min="10766" max="10766" width="20.5703125" customWidth="1"/>
    <col min="10767" max="10767" width="9.28515625" customWidth="1"/>
    <col min="10771" max="10771" width="12.42578125" customWidth="1"/>
    <col min="10772" max="10772" width="12.140625" customWidth="1"/>
    <col min="11019" max="11020" width="20.5703125" customWidth="1"/>
    <col min="11021" max="11021" width="20.28515625" customWidth="1"/>
    <col min="11022" max="11022" width="20.5703125" customWidth="1"/>
    <col min="11023" max="11023" width="9.28515625" customWidth="1"/>
    <col min="11027" max="11027" width="12.42578125" customWidth="1"/>
    <col min="11028" max="11028" width="12.140625" customWidth="1"/>
    <col min="11275" max="11276" width="20.5703125" customWidth="1"/>
    <col min="11277" max="11277" width="20.28515625" customWidth="1"/>
    <col min="11278" max="11278" width="20.5703125" customWidth="1"/>
    <col min="11279" max="11279" width="9.28515625" customWidth="1"/>
    <col min="11283" max="11283" width="12.42578125" customWidth="1"/>
    <col min="11284" max="11284" width="12.140625" customWidth="1"/>
    <col min="11531" max="11532" width="20.5703125" customWidth="1"/>
    <col min="11533" max="11533" width="20.28515625" customWidth="1"/>
    <col min="11534" max="11534" width="20.5703125" customWidth="1"/>
    <col min="11535" max="11535" width="9.28515625" customWidth="1"/>
    <col min="11539" max="11539" width="12.42578125" customWidth="1"/>
    <col min="11540" max="11540" width="12.140625" customWidth="1"/>
    <col min="11787" max="11788" width="20.5703125" customWidth="1"/>
    <col min="11789" max="11789" width="20.28515625" customWidth="1"/>
    <col min="11790" max="11790" width="20.5703125" customWidth="1"/>
    <col min="11791" max="11791" width="9.28515625" customWidth="1"/>
    <col min="11795" max="11795" width="12.42578125" customWidth="1"/>
    <col min="11796" max="11796" width="12.140625" customWidth="1"/>
    <col min="12043" max="12044" width="20.5703125" customWidth="1"/>
    <col min="12045" max="12045" width="20.28515625" customWidth="1"/>
    <col min="12046" max="12046" width="20.5703125" customWidth="1"/>
    <col min="12047" max="12047" width="9.28515625" customWidth="1"/>
    <col min="12051" max="12051" width="12.42578125" customWidth="1"/>
    <col min="12052" max="12052" width="12.140625" customWidth="1"/>
    <col min="12299" max="12300" width="20.5703125" customWidth="1"/>
    <col min="12301" max="12301" width="20.28515625" customWidth="1"/>
    <col min="12302" max="12302" width="20.5703125" customWidth="1"/>
    <col min="12303" max="12303" width="9.28515625" customWidth="1"/>
    <col min="12307" max="12307" width="12.42578125" customWidth="1"/>
    <col min="12308" max="12308" width="12.140625" customWidth="1"/>
    <col min="12555" max="12556" width="20.5703125" customWidth="1"/>
    <col min="12557" max="12557" width="20.28515625" customWidth="1"/>
    <col min="12558" max="12558" width="20.5703125" customWidth="1"/>
    <col min="12559" max="12559" width="9.28515625" customWidth="1"/>
    <col min="12563" max="12563" width="12.42578125" customWidth="1"/>
    <col min="12564" max="12564" width="12.140625" customWidth="1"/>
    <col min="12811" max="12812" width="20.5703125" customWidth="1"/>
    <col min="12813" max="12813" width="20.28515625" customWidth="1"/>
    <col min="12814" max="12814" width="20.5703125" customWidth="1"/>
    <col min="12815" max="12815" width="9.28515625" customWidth="1"/>
    <col min="12819" max="12819" width="12.42578125" customWidth="1"/>
    <col min="12820" max="12820" width="12.140625" customWidth="1"/>
    <col min="13067" max="13068" width="20.5703125" customWidth="1"/>
    <col min="13069" max="13069" width="20.28515625" customWidth="1"/>
    <col min="13070" max="13070" width="20.5703125" customWidth="1"/>
    <col min="13071" max="13071" width="9.28515625" customWidth="1"/>
    <col min="13075" max="13075" width="12.42578125" customWidth="1"/>
    <col min="13076" max="13076" width="12.140625" customWidth="1"/>
    <col min="13323" max="13324" width="20.5703125" customWidth="1"/>
    <col min="13325" max="13325" width="20.28515625" customWidth="1"/>
    <col min="13326" max="13326" width="20.5703125" customWidth="1"/>
    <col min="13327" max="13327" width="9.28515625" customWidth="1"/>
    <col min="13331" max="13331" width="12.42578125" customWidth="1"/>
    <col min="13332" max="13332" width="12.140625" customWidth="1"/>
    <col min="13579" max="13580" width="20.5703125" customWidth="1"/>
    <col min="13581" max="13581" width="20.28515625" customWidth="1"/>
    <col min="13582" max="13582" width="20.5703125" customWidth="1"/>
    <col min="13583" max="13583" width="9.28515625" customWidth="1"/>
    <col min="13587" max="13587" width="12.42578125" customWidth="1"/>
    <col min="13588" max="13588" width="12.140625" customWidth="1"/>
    <col min="13835" max="13836" width="20.5703125" customWidth="1"/>
    <col min="13837" max="13837" width="20.28515625" customWidth="1"/>
    <col min="13838" max="13838" width="20.5703125" customWidth="1"/>
    <col min="13839" max="13839" width="9.28515625" customWidth="1"/>
    <col min="13843" max="13843" width="12.42578125" customWidth="1"/>
    <col min="13844" max="13844" width="12.140625" customWidth="1"/>
    <col min="14091" max="14092" width="20.5703125" customWidth="1"/>
    <col min="14093" max="14093" width="20.28515625" customWidth="1"/>
    <col min="14094" max="14094" width="20.5703125" customWidth="1"/>
    <col min="14095" max="14095" width="9.28515625" customWidth="1"/>
    <col min="14099" max="14099" width="12.42578125" customWidth="1"/>
    <col min="14100" max="14100" width="12.140625" customWidth="1"/>
    <col min="14347" max="14348" width="20.5703125" customWidth="1"/>
    <col min="14349" max="14349" width="20.28515625" customWidth="1"/>
    <col min="14350" max="14350" width="20.5703125" customWidth="1"/>
    <col min="14351" max="14351" width="9.28515625" customWidth="1"/>
    <col min="14355" max="14355" width="12.42578125" customWidth="1"/>
    <col min="14356" max="14356" width="12.140625" customWidth="1"/>
    <col min="14603" max="14604" width="20.5703125" customWidth="1"/>
    <col min="14605" max="14605" width="20.28515625" customWidth="1"/>
    <col min="14606" max="14606" width="20.5703125" customWidth="1"/>
    <col min="14607" max="14607" width="9.28515625" customWidth="1"/>
    <col min="14611" max="14611" width="12.42578125" customWidth="1"/>
    <col min="14612" max="14612" width="12.140625" customWidth="1"/>
    <col min="14859" max="14860" width="20.5703125" customWidth="1"/>
    <col min="14861" max="14861" width="20.28515625" customWidth="1"/>
    <col min="14862" max="14862" width="20.5703125" customWidth="1"/>
    <col min="14863" max="14863" width="9.28515625" customWidth="1"/>
    <col min="14867" max="14867" width="12.42578125" customWidth="1"/>
    <col min="14868" max="14868" width="12.140625" customWidth="1"/>
    <col min="15115" max="15116" width="20.5703125" customWidth="1"/>
    <col min="15117" max="15117" width="20.28515625" customWidth="1"/>
    <col min="15118" max="15118" width="20.5703125" customWidth="1"/>
    <col min="15119" max="15119" width="9.28515625" customWidth="1"/>
    <col min="15123" max="15123" width="12.42578125" customWidth="1"/>
    <col min="15124" max="15124" width="12.140625" customWidth="1"/>
    <col min="15371" max="15372" width="20.5703125" customWidth="1"/>
    <col min="15373" max="15373" width="20.28515625" customWidth="1"/>
    <col min="15374" max="15374" width="20.5703125" customWidth="1"/>
    <col min="15375" max="15375" width="9.28515625" customWidth="1"/>
    <col min="15379" max="15379" width="12.42578125" customWidth="1"/>
    <col min="15380" max="15380" width="12.140625" customWidth="1"/>
    <col min="15627" max="15628" width="20.5703125" customWidth="1"/>
    <col min="15629" max="15629" width="20.28515625" customWidth="1"/>
    <col min="15630" max="15630" width="20.5703125" customWidth="1"/>
    <col min="15631" max="15631" width="9.28515625" customWidth="1"/>
    <col min="15635" max="15635" width="12.42578125" customWidth="1"/>
    <col min="15636" max="15636" width="12.140625" customWidth="1"/>
    <col min="15883" max="15884" width="20.5703125" customWidth="1"/>
    <col min="15885" max="15885" width="20.28515625" customWidth="1"/>
    <col min="15886" max="15886" width="20.5703125" customWidth="1"/>
    <col min="15887" max="15887" width="9.28515625" customWidth="1"/>
    <col min="15891" max="15891" width="12.42578125" customWidth="1"/>
    <col min="15892" max="15892" width="12.140625" customWidth="1"/>
    <col min="16139" max="16140" width="20.5703125" customWidth="1"/>
    <col min="16141" max="16141" width="20.28515625" customWidth="1"/>
    <col min="16142" max="16142" width="20.5703125" customWidth="1"/>
    <col min="16143" max="16143" width="9.28515625" customWidth="1"/>
    <col min="16147" max="16147" width="12.42578125" customWidth="1"/>
    <col min="16148" max="16148" width="12.140625" customWidth="1"/>
  </cols>
  <sheetData>
    <row r="1" spans="1:26" ht="20.25" customHeight="1"/>
    <row r="2" spans="1:26" ht="18" customHeight="1"/>
    <row r="3" spans="1:26" ht="22.5" customHeight="1">
      <c r="A3" s="1"/>
      <c r="B3" s="1"/>
      <c r="C3" s="1"/>
      <c r="D3" s="1"/>
      <c r="E3" s="1"/>
      <c r="F3" s="1"/>
      <c r="G3" s="5"/>
      <c r="H3" s="1"/>
    </row>
    <row r="4" spans="1:26" ht="26.25">
      <c r="A4" s="119" t="s">
        <v>246</v>
      </c>
      <c r="B4" s="119"/>
      <c r="C4" s="119"/>
      <c r="D4" s="93"/>
      <c r="E4" s="93"/>
      <c r="F4" s="93"/>
      <c r="G4" s="93"/>
      <c r="H4" s="114" t="s">
        <v>128</v>
      </c>
      <c r="I4" s="31"/>
      <c r="J4" s="31"/>
      <c r="K4" s="31"/>
      <c r="L4" s="31"/>
      <c r="M4" s="31"/>
      <c r="N4" s="31"/>
      <c r="O4" s="31"/>
      <c r="P4" s="31"/>
      <c r="Q4" s="31"/>
    </row>
    <row r="5" spans="1:26">
      <c r="T5" s="50"/>
      <c r="U5" s="50"/>
      <c r="V5" s="50"/>
      <c r="W5" s="50"/>
      <c r="X5" s="50"/>
      <c r="Y5" s="50"/>
      <c r="Z5" s="50"/>
    </row>
    <row r="7" spans="1:26">
      <c r="A7" s="33"/>
      <c r="B7" s="33"/>
      <c r="C7" s="33"/>
      <c r="D7" s="33"/>
      <c r="E7" s="33"/>
      <c r="F7" s="33"/>
      <c r="G7" s="33"/>
      <c r="H7" s="34"/>
    </row>
    <row r="8" spans="1:26">
      <c r="A8" s="35"/>
      <c r="B8" s="35"/>
      <c r="C8" s="35"/>
      <c r="D8" s="35"/>
      <c r="E8" s="35"/>
      <c r="F8" s="35"/>
      <c r="G8" s="35"/>
      <c r="H8" s="35"/>
    </row>
    <row r="14" spans="1:26">
      <c r="K14" s="50"/>
      <c r="L14" s="50"/>
      <c r="M14" s="50"/>
      <c r="N14" s="50"/>
      <c r="O14" s="50"/>
      <c r="P14" s="50"/>
      <c r="Q14" s="50"/>
      <c r="R14" s="50"/>
    </row>
    <row r="15" spans="1:26">
      <c r="K15" s="50"/>
      <c r="L15" s="50"/>
      <c r="M15" s="50"/>
      <c r="N15" s="50"/>
      <c r="O15" s="50"/>
      <c r="P15" s="50"/>
      <c r="Q15" s="50"/>
      <c r="R15" s="50"/>
    </row>
    <row r="16" spans="1:26" ht="18.75">
      <c r="J16" s="51"/>
      <c r="K16" s="51"/>
      <c r="L16" s="216"/>
      <c r="M16" s="216"/>
      <c r="N16" s="216"/>
      <c r="O16" s="216"/>
      <c r="P16" s="216"/>
      <c r="Q16" s="216"/>
      <c r="R16" s="50"/>
    </row>
    <row r="17" spans="10:24">
      <c r="J17" s="51"/>
      <c r="K17" s="51"/>
      <c r="L17" s="54"/>
      <c r="M17" s="54"/>
      <c r="N17" s="54"/>
      <c r="O17" s="54"/>
      <c r="P17" s="54"/>
      <c r="Q17" s="54"/>
      <c r="R17" s="50"/>
    </row>
    <row r="18" spans="10:24">
      <c r="J18" s="51"/>
      <c r="K18" s="38"/>
      <c r="L18" s="454"/>
      <c r="M18" s="38"/>
      <c r="N18" s="38"/>
      <c r="O18" s="38"/>
      <c r="P18" s="38"/>
      <c r="Q18" s="38"/>
      <c r="R18" s="38"/>
      <c r="S18" s="38"/>
    </row>
    <row r="19" spans="10:24" ht="18.75">
      <c r="J19" s="51"/>
      <c r="K19" s="51"/>
      <c r="L19" s="216"/>
      <c r="M19" s="55">
        <v>2012</v>
      </c>
      <c r="N19" s="55">
        <v>2013</v>
      </c>
      <c r="O19" s="55">
        <v>2014</v>
      </c>
      <c r="P19" s="55">
        <v>2015</v>
      </c>
      <c r="Q19" s="55">
        <v>2016</v>
      </c>
      <c r="R19" s="55">
        <v>2017</v>
      </c>
      <c r="S19" s="55">
        <v>2018</v>
      </c>
      <c r="T19" s="55">
        <v>2019</v>
      </c>
      <c r="U19" s="51"/>
      <c r="V19" s="51"/>
      <c r="W19" s="51"/>
      <c r="X19" s="51"/>
    </row>
    <row r="20" spans="10:24">
      <c r="J20" s="51"/>
      <c r="K20" s="51" t="s">
        <v>230</v>
      </c>
      <c r="L20" s="54"/>
      <c r="M20" s="54">
        <v>2533</v>
      </c>
      <c r="N20" s="54">
        <v>2579</v>
      </c>
      <c r="O20" s="54">
        <v>2557</v>
      </c>
      <c r="P20" s="54">
        <v>2501</v>
      </c>
      <c r="Q20" s="54">
        <v>2408</v>
      </c>
      <c r="R20" s="54">
        <v>2379</v>
      </c>
      <c r="S20" s="54">
        <v>2296.5</v>
      </c>
      <c r="T20" s="455">
        <v>2414.1999999999998</v>
      </c>
      <c r="U20" s="51"/>
      <c r="V20" s="51"/>
      <c r="W20" s="51"/>
      <c r="X20" s="51"/>
    </row>
    <row r="21" spans="10:24"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</row>
    <row r="22" spans="10:24"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</row>
    <row r="23" spans="10:24">
      <c r="R23" s="36"/>
    </row>
    <row r="24" spans="10:24">
      <c r="U24" s="50"/>
    </row>
    <row r="29" spans="10:24">
      <c r="O29" s="207"/>
      <c r="P29" s="207"/>
    </row>
  </sheetData>
  <printOptions horizontalCentered="1"/>
  <pageMargins left="0.70866141732283505" right="0.70866141732283505" top="1.7322834645669301" bottom="0.74803149606299202" header="0.31496062992126" footer="0.31496062992126"/>
  <pageSetup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colBreaks count="1" manualBreakCount="1">
    <brk id="17" max="1048575" man="1"/>
  </colBreaks>
  <drawing r:id="rId2"/>
  <legacyDrawing r:id="rId3"/>
  <legacyDrawingHF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19"/>
  <sheetViews>
    <sheetView rightToLeft="1" view="pageLayout" zoomScaleNormal="90" workbookViewId="0">
      <selection sqref="A1:E28"/>
    </sheetView>
  </sheetViews>
  <sheetFormatPr defaultRowHeight="15"/>
  <cols>
    <col min="1" max="1" width="18.7109375" customWidth="1"/>
    <col min="2" max="2" width="11.140625" customWidth="1"/>
    <col min="3" max="3" width="13.140625" customWidth="1"/>
    <col min="4" max="4" width="11.7109375" customWidth="1"/>
    <col min="5" max="5" width="29.7109375" customWidth="1"/>
    <col min="7" max="8" width="9.5703125" customWidth="1"/>
    <col min="9" max="9" width="30.42578125" bestFit="1" customWidth="1"/>
    <col min="10" max="10" width="14.140625" customWidth="1"/>
    <col min="11" max="12" width="9.5703125" bestFit="1" customWidth="1"/>
    <col min="13" max="13" width="21.42578125" bestFit="1" customWidth="1"/>
  </cols>
  <sheetData>
    <row r="1" spans="1:13" ht="30" customHeight="1" thickBot="1">
      <c r="A1" s="758" t="s">
        <v>180</v>
      </c>
      <c r="B1" s="758"/>
      <c r="C1" s="758"/>
      <c r="D1" s="758"/>
      <c r="E1" s="758"/>
      <c r="I1" s="149"/>
    </row>
    <row r="2" spans="1:13" ht="27.75" customHeight="1" thickTop="1" thickBot="1">
      <c r="A2" s="759" t="s">
        <v>181</v>
      </c>
      <c r="B2" s="759"/>
      <c r="C2" s="759"/>
      <c r="D2" s="759"/>
      <c r="E2" s="759"/>
    </row>
    <row r="3" spans="1:13" ht="21.75" customHeight="1" thickTop="1" thickBot="1">
      <c r="A3" s="226" t="s">
        <v>247</v>
      </c>
      <c r="B3" s="456"/>
      <c r="C3" s="457"/>
      <c r="D3" s="457"/>
      <c r="E3" s="456" t="s">
        <v>248</v>
      </c>
    </row>
    <row r="4" spans="1:13" ht="21" customHeight="1" thickTop="1" thickBot="1">
      <c r="A4" s="458" t="s">
        <v>83</v>
      </c>
      <c r="B4" s="459"/>
      <c r="C4" s="460"/>
      <c r="D4" s="460"/>
      <c r="E4" s="461" t="s">
        <v>114</v>
      </c>
    </row>
    <row r="5" spans="1:13" ht="25.5" customHeight="1" thickTop="1" thickBot="1">
      <c r="A5" s="289" t="s">
        <v>174</v>
      </c>
      <c r="B5" s="760">
        <v>2018</v>
      </c>
      <c r="C5" s="760"/>
      <c r="D5" s="760"/>
      <c r="E5" s="462" t="s">
        <v>175</v>
      </c>
    </row>
    <row r="6" spans="1:13" ht="31.5" customHeight="1" thickTop="1" thickBot="1">
      <c r="A6" s="112" t="s">
        <v>434</v>
      </c>
      <c r="B6" s="463"/>
      <c r="C6" s="464">
        <v>827631</v>
      </c>
      <c r="D6" s="463"/>
      <c r="E6" s="465" t="s">
        <v>435</v>
      </c>
    </row>
    <row r="7" spans="1:13" ht="24.75" customHeight="1" thickTop="1" thickBot="1">
      <c r="A7" s="466" t="s">
        <v>173</v>
      </c>
      <c r="B7" s="467"/>
      <c r="C7" s="468">
        <v>8757</v>
      </c>
      <c r="D7" s="467"/>
      <c r="E7" s="469" t="s">
        <v>172</v>
      </c>
      <c r="F7" s="16"/>
      <c r="G7" s="470"/>
      <c r="H7" s="470"/>
      <c r="J7" s="471"/>
      <c r="K7" s="472"/>
      <c r="L7" s="52"/>
      <c r="M7" s="38"/>
    </row>
    <row r="8" spans="1:13" ht="24.95" customHeight="1" thickTop="1" thickBot="1">
      <c r="A8" s="466" t="s">
        <v>242</v>
      </c>
      <c r="B8" s="467"/>
      <c r="C8" s="464">
        <v>1825</v>
      </c>
      <c r="D8" s="467"/>
      <c r="E8" s="469" t="s">
        <v>240</v>
      </c>
      <c r="F8" s="16"/>
      <c r="G8" s="470"/>
      <c r="H8" s="470"/>
      <c r="J8" s="471"/>
      <c r="K8" s="472"/>
      <c r="L8" s="52"/>
      <c r="M8" s="38"/>
    </row>
    <row r="9" spans="1:13" ht="24.95" customHeight="1" thickTop="1" thickBot="1">
      <c r="A9" s="466" t="s">
        <v>2</v>
      </c>
      <c r="B9" s="761">
        <f>SUM(C6:C8)</f>
        <v>838213</v>
      </c>
      <c r="C9" s="761"/>
      <c r="D9" s="761"/>
      <c r="E9" s="469" t="s">
        <v>1</v>
      </c>
      <c r="G9" s="473"/>
      <c r="H9" s="473"/>
      <c r="I9" s="51"/>
      <c r="J9" s="471" t="s">
        <v>2</v>
      </c>
      <c r="K9" s="472">
        <f>SUM(K7:K8)</f>
        <v>0</v>
      </c>
      <c r="L9" s="52"/>
      <c r="M9" s="38"/>
    </row>
    <row r="10" spans="1:13" ht="19.5" thickTop="1">
      <c r="A10" s="75"/>
      <c r="B10" s="75"/>
      <c r="C10" s="474"/>
      <c r="D10" s="76"/>
      <c r="E10" s="69"/>
      <c r="I10" s="51"/>
      <c r="J10" s="51"/>
      <c r="K10" s="51"/>
      <c r="M10" s="38"/>
    </row>
    <row r="11" spans="1:13" ht="35.25" customHeight="1">
      <c r="A11" s="762"/>
      <c r="B11" s="762"/>
      <c r="C11" s="762"/>
      <c r="D11" s="763"/>
      <c r="E11" s="763"/>
      <c r="I11" s="38"/>
      <c r="J11" s="727">
        <v>2015</v>
      </c>
      <c r="K11" s="727"/>
      <c r="L11" s="475"/>
      <c r="M11" s="38"/>
    </row>
    <row r="12" spans="1:13" ht="15.75">
      <c r="A12" s="36"/>
      <c r="I12" s="728" t="s">
        <v>611</v>
      </c>
      <c r="J12" s="473">
        <v>827631</v>
      </c>
      <c r="K12" s="473">
        <f>+J12*100/J16</f>
        <v>98.737552388235443</v>
      </c>
      <c r="L12" s="472"/>
    </row>
    <row r="13" spans="1:13" ht="15.75">
      <c r="I13" s="490" t="s">
        <v>612</v>
      </c>
      <c r="J13" s="473">
        <v>8757</v>
      </c>
      <c r="K13" s="473">
        <f>J13*100/J16</f>
        <v>1.0447225227955186</v>
      </c>
      <c r="L13" s="472"/>
    </row>
    <row r="14" spans="1:13" ht="15.75">
      <c r="I14" s="490" t="s">
        <v>613</v>
      </c>
      <c r="J14" s="473">
        <v>1825</v>
      </c>
      <c r="K14" s="473">
        <f>J14*100/J16</f>
        <v>0.21772508896903292</v>
      </c>
      <c r="L14" s="472">
        <f>SUM(L12:L13)</f>
        <v>0</v>
      </c>
      <c r="M14" s="149"/>
    </row>
    <row r="15" spans="1:13" ht="15.75">
      <c r="I15" s="728"/>
      <c r="J15" s="473"/>
      <c r="K15" s="473">
        <f>J15*100/J16</f>
        <v>0</v>
      </c>
      <c r="L15" s="477"/>
      <c r="M15" s="149"/>
    </row>
    <row r="16" spans="1:13" ht="15.75">
      <c r="I16" s="490"/>
      <c r="J16" s="473">
        <f>SUM(J12:J14)</f>
        <v>838213</v>
      </c>
      <c r="K16" s="473"/>
      <c r="L16" s="478"/>
      <c r="M16" s="149"/>
    </row>
    <row r="17" spans="9:13" ht="15.75">
      <c r="I17" s="729"/>
      <c r="J17" s="473"/>
      <c r="K17" s="491"/>
      <c r="L17" s="50"/>
      <c r="M17" s="149"/>
    </row>
    <row r="18" spans="9:13" ht="15.75">
      <c r="I18" s="480"/>
      <c r="J18" s="481"/>
      <c r="K18" s="52"/>
      <c r="M18" s="149"/>
    </row>
    <row r="19" spans="9:13" ht="15.75">
      <c r="I19" s="479"/>
      <c r="J19" s="472"/>
      <c r="K19" s="52"/>
      <c r="M19" s="149"/>
    </row>
  </sheetData>
  <mergeCells count="6">
    <mergeCell ref="A1:E1"/>
    <mergeCell ref="A2:E2"/>
    <mergeCell ref="B5:D5"/>
    <mergeCell ref="B9:D9"/>
    <mergeCell ref="A11:C11"/>
    <mergeCell ref="D11:E11"/>
  </mergeCells>
  <printOptions horizontalCentered="1"/>
  <pageMargins left="0.70866141732283505" right="0.70866141732283505" top="1.7322834645669301" bottom="0.74803149606299202" header="0.31496062992126" footer="0.31496062992126"/>
  <pageSetup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colBreaks count="1" manualBreakCount="1">
    <brk id="5" max="1048575" man="1"/>
  </col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AD26"/>
  <sheetViews>
    <sheetView rightToLeft="1" view="pageLayout" topLeftCell="B1" zoomScaleNormal="100" workbookViewId="0">
      <selection activeCell="D3" sqref="D3"/>
    </sheetView>
  </sheetViews>
  <sheetFormatPr defaultRowHeight="15"/>
  <cols>
    <col min="1" max="1" width="12.140625" bestFit="1" customWidth="1"/>
    <col min="2" max="2" width="18.85546875" customWidth="1"/>
    <col min="3" max="7" width="11.42578125" bestFit="1" customWidth="1"/>
    <col min="8" max="8" width="2.42578125" customWidth="1"/>
    <col min="9" max="9" width="23.42578125" customWidth="1"/>
    <col min="10" max="10" width="9.140625" customWidth="1"/>
    <col min="11" max="11" width="3.7109375" customWidth="1"/>
    <col min="12" max="12" width="9.28515625" customWidth="1"/>
    <col min="13" max="13" width="11.85546875" customWidth="1"/>
    <col min="14" max="14" width="9" bestFit="1" customWidth="1"/>
    <col min="15" max="15" width="16.85546875" bestFit="1" customWidth="1"/>
    <col min="16" max="17" width="9.28515625" customWidth="1"/>
    <col min="20" max="20" width="11.5703125" bestFit="1" customWidth="1"/>
    <col min="22" max="22" width="15.140625" customWidth="1"/>
    <col min="28" max="28" width="9.140625" customWidth="1"/>
    <col min="266" max="267" width="20.5703125" customWidth="1"/>
    <col min="268" max="268" width="20.28515625" customWidth="1"/>
    <col min="269" max="269" width="20.5703125" customWidth="1"/>
    <col min="270" max="270" width="9.28515625" customWidth="1"/>
    <col min="274" max="274" width="12.42578125" customWidth="1"/>
    <col min="275" max="275" width="12.140625" customWidth="1"/>
    <col min="522" max="523" width="20.5703125" customWidth="1"/>
    <col min="524" max="524" width="20.28515625" customWidth="1"/>
    <col min="525" max="525" width="20.5703125" customWidth="1"/>
    <col min="526" max="526" width="9.28515625" customWidth="1"/>
    <col min="530" max="530" width="12.42578125" customWidth="1"/>
    <col min="531" max="531" width="12.140625" customWidth="1"/>
    <col min="778" max="779" width="20.5703125" customWidth="1"/>
    <col min="780" max="780" width="20.28515625" customWidth="1"/>
    <col min="781" max="781" width="20.5703125" customWidth="1"/>
    <col min="782" max="782" width="9.28515625" customWidth="1"/>
    <col min="786" max="786" width="12.42578125" customWidth="1"/>
    <col min="787" max="787" width="12.140625" customWidth="1"/>
    <col min="1034" max="1035" width="20.5703125" customWidth="1"/>
    <col min="1036" max="1036" width="20.28515625" customWidth="1"/>
    <col min="1037" max="1037" width="20.5703125" customWidth="1"/>
    <col min="1038" max="1038" width="9.28515625" customWidth="1"/>
    <col min="1042" max="1042" width="12.42578125" customWidth="1"/>
    <col min="1043" max="1043" width="12.140625" customWidth="1"/>
    <col min="1290" max="1291" width="20.5703125" customWidth="1"/>
    <col min="1292" max="1292" width="20.28515625" customWidth="1"/>
    <col min="1293" max="1293" width="20.5703125" customWidth="1"/>
    <col min="1294" max="1294" width="9.28515625" customWidth="1"/>
    <col min="1298" max="1298" width="12.42578125" customWidth="1"/>
    <col min="1299" max="1299" width="12.140625" customWidth="1"/>
    <col min="1546" max="1547" width="20.5703125" customWidth="1"/>
    <col min="1548" max="1548" width="20.28515625" customWidth="1"/>
    <col min="1549" max="1549" width="20.5703125" customWidth="1"/>
    <col min="1550" max="1550" width="9.28515625" customWidth="1"/>
    <col min="1554" max="1554" width="12.42578125" customWidth="1"/>
    <col min="1555" max="1555" width="12.140625" customWidth="1"/>
    <col min="1802" max="1803" width="20.5703125" customWidth="1"/>
    <col min="1804" max="1804" width="20.28515625" customWidth="1"/>
    <col min="1805" max="1805" width="20.5703125" customWidth="1"/>
    <col min="1806" max="1806" width="9.28515625" customWidth="1"/>
    <col min="1810" max="1810" width="12.42578125" customWidth="1"/>
    <col min="1811" max="1811" width="12.140625" customWidth="1"/>
    <col min="2058" max="2059" width="20.5703125" customWidth="1"/>
    <col min="2060" max="2060" width="20.28515625" customWidth="1"/>
    <col min="2061" max="2061" width="20.5703125" customWidth="1"/>
    <col min="2062" max="2062" width="9.28515625" customWidth="1"/>
    <col min="2066" max="2066" width="12.42578125" customWidth="1"/>
    <col min="2067" max="2067" width="12.140625" customWidth="1"/>
    <col min="2314" max="2315" width="20.5703125" customWidth="1"/>
    <col min="2316" max="2316" width="20.28515625" customWidth="1"/>
    <col min="2317" max="2317" width="20.5703125" customWidth="1"/>
    <col min="2318" max="2318" width="9.28515625" customWidth="1"/>
    <col min="2322" max="2322" width="12.42578125" customWidth="1"/>
    <col min="2323" max="2323" width="12.140625" customWidth="1"/>
    <col min="2570" max="2571" width="20.5703125" customWidth="1"/>
    <col min="2572" max="2572" width="20.28515625" customWidth="1"/>
    <col min="2573" max="2573" width="20.5703125" customWidth="1"/>
    <col min="2574" max="2574" width="9.28515625" customWidth="1"/>
    <col min="2578" max="2578" width="12.42578125" customWidth="1"/>
    <col min="2579" max="2579" width="12.140625" customWidth="1"/>
    <col min="2826" max="2827" width="20.5703125" customWidth="1"/>
    <col min="2828" max="2828" width="20.28515625" customWidth="1"/>
    <col min="2829" max="2829" width="20.5703125" customWidth="1"/>
    <col min="2830" max="2830" width="9.28515625" customWidth="1"/>
    <col min="2834" max="2834" width="12.42578125" customWidth="1"/>
    <col min="2835" max="2835" width="12.140625" customWidth="1"/>
    <col min="3082" max="3083" width="20.5703125" customWidth="1"/>
    <col min="3084" max="3084" width="20.28515625" customWidth="1"/>
    <col min="3085" max="3085" width="20.5703125" customWidth="1"/>
    <col min="3086" max="3086" width="9.28515625" customWidth="1"/>
    <col min="3090" max="3090" width="12.42578125" customWidth="1"/>
    <col min="3091" max="3091" width="12.140625" customWidth="1"/>
    <col min="3338" max="3339" width="20.5703125" customWidth="1"/>
    <col min="3340" max="3340" width="20.28515625" customWidth="1"/>
    <col min="3341" max="3341" width="20.5703125" customWidth="1"/>
    <col min="3342" max="3342" width="9.28515625" customWidth="1"/>
    <col min="3346" max="3346" width="12.42578125" customWidth="1"/>
    <col min="3347" max="3347" width="12.140625" customWidth="1"/>
    <col min="3594" max="3595" width="20.5703125" customWidth="1"/>
    <col min="3596" max="3596" width="20.28515625" customWidth="1"/>
    <col min="3597" max="3597" width="20.5703125" customWidth="1"/>
    <col min="3598" max="3598" width="9.28515625" customWidth="1"/>
    <col min="3602" max="3602" width="12.42578125" customWidth="1"/>
    <col min="3603" max="3603" width="12.140625" customWidth="1"/>
    <col min="3850" max="3851" width="20.5703125" customWidth="1"/>
    <col min="3852" max="3852" width="20.28515625" customWidth="1"/>
    <col min="3853" max="3853" width="20.5703125" customWidth="1"/>
    <col min="3854" max="3854" width="9.28515625" customWidth="1"/>
    <col min="3858" max="3858" width="12.42578125" customWidth="1"/>
    <col min="3859" max="3859" width="12.140625" customWidth="1"/>
    <col min="4106" max="4107" width="20.5703125" customWidth="1"/>
    <col min="4108" max="4108" width="20.28515625" customWidth="1"/>
    <col min="4109" max="4109" width="20.5703125" customWidth="1"/>
    <col min="4110" max="4110" width="9.28515625" customWidth="1"/>
    <col min="4114" max="4114" width="12.42578125" customWidth="1"/>
    <col min="4115" max="4115" width="12.140625" customWidth="1"/>
    <col min="4362" max="4363" width="20.5703125" customWidth="1"/>
    <col min="4364" max="4364" width="20.28515625" customWidth="1"/>
    <col min="4365" max="4365" width="20.5703125" customWidth="1"/>
    <col min="4366" max="4366" width="9.28515625" customWidth="1"/>
    <col min="4370" max="4370" width="12.42578125" customWidth="1"/>
    <col min="4371" max="4371" width="12.140625" customWidth="1"/>
    <col min="4618" max="4619" width="20.5703125" customWidth="1"/>
    <col min="4620" max="4620" width="20.28515625" customWidth="1"/>
    <col min="4621" max="4621" width="20.5703125" customWidth="1"/>
    <col min="4622" max="4622" width="9.28515625" customWidth="1"/>
    <col min="4626" max="4626" width="12.42578125" customWidth="1"/>
    <col min="4627" max="4627" width="12.140625" customWidth="1"/>
    <col min="4874" max="4875" width="20.5703125" customWidth="1"/>
    <col min="4876" max="4876" width="20.28515625" customWidth="1"/>
    <col min="4877" max="4877" width="20.5703125" customWidth="1"/>
    <col min="4878" max="4878" width="9.28515625" customWidth="1"/>
    <col min="4882" max="4882" width="12.42578125" customWidth="1"/>
    <col min="4883" max="4883" width="12.140625" customWidth="1"/>
    <col min="5130" max="5131" width="20.5703125" customWidth="1"/>
    <col min="5132" max="5132" width="20.28515625" customWidth="1"/>
    <col min="5133" max="5133" width="20.5703125" customWidth="1"/>
    <col min="5134" max="5134" width="9.28515625" customWidth="1"/>
    <col min="5138" max="5138" width="12.42578125" customWidth="1"/>
    <col min="5139" max="5139" width="12.140625" customWidth="1"/>
    <col min="5386" max="5387" width="20.5703125" customWidth="1"/>
    <col min="5388" max="5388" width="20.28515625" customWidth="1"/>
    <col min="5389" max="5389" width="20.5703125" customWidth="1"/>
    <col min="5390" max="5390" width="9.28515625" customWidth="1"/>
    <col min="5394" max="5394" width="12.42578125" customWidth="1"/>
    <col min="5395" max="5395" width="12.140625" customWidth="1"/>
    <col min="5642" max="5643" width="20.5703125" customWidth="1"/>
    <col min="5644" max="5644" width="20.28515625" customWidth="1"/>
    <col min="5645" max="5645" width="20.5703125" customWidth="1"/>
    <col min="5646" max="5646" width="9.28515625" customWidth="1"/>
    <col min="5650" max="5650" width="12.42578125" customWidth="1"/>
    <col min="5651" max="5651" width="12.140625" customWidth="1"/>
    <col min="5898" max="5899" width="20.5703125" customWidth="1"/>
    <col min="5900" max="5900" width="20.28515625" customWidth="1"/>
    <col min="5901" max="5901" width="20.5703125" customWidth="1"/>
    <col min="5902" max="5902" width="9.28515625" customWidth="1"/>
    <col min="5906" max="5906" width="12.42578125" customWidth="1"/>
    <col min="5907" max="5907" width="12.140625" customWidth="1"/>
    <col min="6154" max="6155" width="20.5703125" customWidth="1"/>
    <col min="6156" max="6156" width="20.28515625" customWidth="1"/>
    <col min="6157" max="6157" width="20.5703125" customWidth="1"/>
    <col min="6158" max="6158" width="9.28515625" customWidth="1"/>
    <col min="6162" max="6162" width="12.42578125" customWidth="1"/>
    <col min="6163" max="6163" width="12.140625" customWidth="1"/>
    <col min="6410" max="6411" width="20.5703125" customWidth="1"/>
    <col min="6412" max="6412" width="20.28515625" customWidth="1"/>
    <col min="6413" max="6413" width="20.5703125" customWidth="1"/>
    <col min="6414" max="6414" width="9.28515625" customWidth="1"/>
    <col min="6418" max="6418" width="12.42578125" customWidth="1"/>
    <col min="6419" max="6419" width="12.140625" customWidth="1"/>
    <col min="6666" max="6667" width="20.5703125" customWidth="1"/>
    <col min="6668" max="6668" width="20.28515625" customWidth="1"/>
    <col min="6669" max="6669" width="20.5703125" customWidth="1"/>
    <col min="6670" max="6670" width="9.28515625" customWidth="1"/>
    <col min="6674" max="6674" width="12.42578125" customWidth="1"/>
    <col min="6675" max="6675" width="12.140625" customWidth="1"/>
    <col min="6922" max="6923" width="20.5703125" customWidth="1"/>
    <col min="6924" max="6924" width="20.28515625" customWidth="1"/>
    <col min="6925" max="6925" width="20.5703125" customWidth="1"/>
    <col min="6926" max="6926" width="9.28515625" customWidth="1"/>
    <col min="6930" max="6930" width="12.42578125" customWidth="1"/>
    <col min="6931" max="6931" width="12.140625" customWidth="1"/>
    <col min="7178" max="7179" width="20.5703125" customWidth="1"/>
    <col min="7180" max="7180" width="20.28515625" customWidth="1"/>
    <col min="7181" max="7181" width="20.5703125" customWidth="1"/>
    <col min="7182" max="7182" width="9.28515625" customWidth="1"/>
    <col min="7186" max="7186" width="12.42578125" customWidth="1"/>
    <col min="7187" max="7187" width="12.140625" customWidth="1"/>
    <col min="7434" max="7435" width="20.5703125" customWidth="1"/>
    <col min="7436" max="7436" width="20.28515625" customWidth="1"/>
    <col min="7437" max="7437" width="20.5703125" customWidth="1"/>
    <col min="7438" max="7438" width="9.28515625" customWidth="1"/>
    <col min="7442" max="7442" width="12.42578125" customWidth="1"/>
    <col min="7443" max="7443" width="12.140625" customWidth="1"/>
    <col min="7690" max="7691" width="20.5703125" customWidth="1"/>
    <col min="7692" max="7692" width="20.28515625" customWidth="1"/>
    <col min="7693" max="7693" width="20.5703125" customWidth="1"/>
    <col min="7694" max="7694" width="9.28515625" customWidth="1"/>
    <col min="7698" max="7698" width="12.42578125" customWidth="1"/>
    <col min="7699" max="7699" width="12.140625" customWidth="1"/>
    <col min="7946" max="7947" width="20.5703125" customWidth="1"/>
    <col min="7948" max="7948" width="20.28515625" customWidth="1"/>
    <col min="7949" max="7949" width="20.5703125" customWidth="1"/>
    <col min="7950" max="7950" width="9.28515625" customWidth="1"/>
    <col min="7954" max="7954" width="12.42578125" customWidth="1"/>
    <col min="7955" max="7955" width="12.140625" customWidth="1"/>
    <col min="8202" max="8203" width="20.5703125" customWidth="1"/>
    <col min="8204" max="8204" width="20.28515625" customWidth="1"/>
    <col min="8205" max="8205" width="20.5703125" customWidth="1"/>
    <col min="8206" max="8206" width="9.28515625" customWidth="1"/>
    <col min="8210" max="8210" width="12.42578125" customWidth="1"/>
    <col min="8211" max="8211" width="12.140625" customWidth="1"/>
    <col min="8458" max="8459" width="20.5703125" customWidth="1"/>
    <col min="8460" max="8460" width="20.28515625" customWidth="1"/>
    <col min="8461" max="8461" width="20.5703125" customWidth="1"/>
    <col min="8462" max="8462" width="9.28515625" customWidth="1"/>
    <col min="8466" max="8466" width="12.42578125" customWidth="1"/>
    <col min="8467" max="8467" width="12.140625" customWidth="1"/>
    <col min="8714" max="8715" width="20.5703125" customWidth="1"/>
    <col min="8716" max="8716" width="20.28515625" customWidth="1"/>
    <col min="8717" max="8717" width="20.5703125" customWidth="1"/>
    <col min="8718" max="8718" width="9.28515625" customWidth="1"/>
    <col min="8722" max="8722" width="12.42578125" customWidth="1"/>
    <col min="8723" max="8723" width="12.140625" customWidth="1"/>
    <col min="8970" max="8971" width="20.5703125" customWidth="1"/>
    <col min="8972" max="8972" width="20.28515625" customWidth="1"/>
    <col min="8973" max="8973" width="20.5703125" customWidth="1"/>
    <col min="8974" max="8974" width="9.28515625" customWidth="1"/>
    <col min="8978" max="8978" width="12.42578125" customWidth="1"/>
    <col min="8979" max="8979" width="12.140625" customWidth="1"/>
    <col min="9226" max="9227" width="20.5703125" customWidth="1"/>
    <col min="9228" max="9228" width="20.28515625" customWidth="1"/>
    <col min="9229" max="9229" width="20.5703125" customWidth="1"/>
    <col min="9230" max="9230" width="9.28515625" customWidth="1"/>
    <col min="9234" max="9234" width="12.42578125" customWidth="1"/>
    <col min="9235" max="9235" width="12.140625" customWidth="1"/>
    <col min="9482" max="9483" width="20.5703125" customWidth="1"/>
    <col min="9484" max="9484" width="20.28515625" customWidth="1"/>
    <col min="9485" max="9485" width="20.5703125" customWidth="1"/>
    <col min="9486" max="9486" width="9.28515625" customWidth="1"/>
    <col min="9490" max="9490" width="12.42578125" customWidth="1"/>
    <col min="9491" max="9491" width="12.140625" customWidth="1"/>
    <col min="9738" max="9739" width="20.5703125" customWidth="1"/>
    <col min="9740" max="9740" width="20.28515625" customWidth="1"/>
    <col min="9741" max="9741" width="20.5703125" customWidth="1"/>
    <col min="9742" max="9742" width="9.28515625" customWidth="1"/>
    <col min="9746" max="9746" width="12.42578125" customWidth="1"/>
    <col min="9747" max="9747" width="12.140625" customWidth="1"/>
    <col min="9994" max="9995" width="20.5703125" customWidth="1"/>
    <col min="9996" max="9996" width="20.28515625" customWidth="1"/>
    <col min="9997" max="9997" width="20.5703125" customWidth="1"/>
    <col min="9998" max="9998" width="9.28515625" customWidth="1"/>
    <col min="10002" max="10002" width="12.42578125" customWidth="1"/>
    <col min="10003" max="10003" width="12.140625" customWidth="1"/>
    <col min="10250" max="10251" width="20.5703125" customWidth="1"/>
    <col min="10252" max="10252" width="20.28515625" customWidth="1"/>
    <col min="10253" max="10253" width="20.5703125" customWidth="1"/>
    <col min="10254" max="10254" width="9.28515625" customWidth="1"/>
    <col min="10258" max="10258" width="12.42578125" customWidth="1"/>
    <col min="10259" max="10259" width="12.140625" customWidth="1"/>
    <col min="10506" max="10507" width="20.5703125" customWidth="1"/>
    <col min="10508" max="10508" width="20.28515625" customWidth="1"/>
    <col min="10509" max="10509" width="20.5703125" customWidth="1"/>
    <col min="10510" max="10510" width="9.28515625" customWidth="1"/>
    <col min="10514" max="10514" width="12.42578125" customWidth="1"/>
    <col min="10515" max="10515" width="12.140625" customWidth="1"/>
    <col min="10762" max="10763" width="20.5703125" customWidth="1"/>
    <col min="10764" max="10764" width="20.28515625" customWidth="1"/>
    <col min="10765" max="10765" width="20.5703125" customWidth="1"/>
    <col min="10766" max="10766" width="9.28515625" customWidth="1"/>
    <col min="10770" max="10770" width="12.42578125" customWidth="1"/>
    <col min="10771" max="10771" width="12.140625" customWidth="1"/>
    <col min="11018" max="11019" width="20.5703125" customWidth="1"/>
    <col min="11020" max="11020" width="20.28515625" customWidth="1"/>
    <col min="11021" max="11021" width="20.5703125" customWidth="1"/>
    <col min="11022" max="11022" width="9.28515625" customWidth="1"/>
    <col min="11026" max="11026" width="12.42578125" customWidth="1"/>
    <col min="11027" max="11027" width="12.140625" customWidth="1"/>
    <col min="11274" max="11275" width="20.5703125" customWidth="1"/>
    <col min="11276" max="11276" width="20.28515625" customWidth="1"/>
    <col min="11277" max="11277" width="20.5703125" customWidth="1"/>
    <col min="11278" max="11278" width="9.28515625" customWidth="1"/>
    <col min="11282" max="11282" width="12.42578125" customWidth="1"/>
    <col min="11283" max="11283" width="12.140625" customWidth="1"/>
    <col min="11530" max="11531" width="20.5703125" customWidth="1"/>
    <col min="11532" max="11532" width="20.28515625" customWidth="1"/>
    <col min="11533" max="11533" width="20.5703125" customWidth="1"/>
    <col min="11534" max="11534" width="9.28515625" customWidth="1"/>
    <col min="11538" max="11538" width="12.42578125" customWidth="1"/>
    <col min="11539" max="11539" width="12.140625" customWidth="1"/>
    <col min="11786" max="11787" width="20.5703125" customWidth="1"/>
    <col min="11788" max="11788" width="20.28515625" customWidth="1"/>
    <col min="11789" max="11789" width="20.5703125" customWidth="1"/>
    <col min="11790" max="11790" width="9.28515625" customWidth="1"/>
    <col min="11794" max="11794" width="12.42578125" customWidth="1"/>
    <col min="11795" max="11795" width="12.140625" customWidth="1"/>
    <col min="12042" max="12043" width="20.5703125" customWidth="1"/>
    <col min="12044" max="12044" width="20.28515625" customWidth="1"/>
    <col min="12045" max="12045" width="20.5703125" customWidth="1"/>
    <col min="12046" max="12046" width="9.28515625" customWidth="1"/>
    <col min="12050" max="12050" width="12.42578125" customWidth="1"/>
    <col min="12051" max="12051" width="12.140625" customWidth="1"/>
    <col min="12298" max="12299" width="20.5703125" customWidth="1"/>
    <col min="12300" max="12300" width="20.28515625" customWidth="1"/>
    <col min="12301" max="12301" width="20.5703125" customWidth="1"/>
    <col min="12302" max="12302" width="9.28515625" customWidth="1"/>
    <col min="12306" max="12306" width="12.42578125" customWidth="1"/>
    <col min="12307" max="12307" width="12.140625" customWidth="1"/>
    <col min="12554" max="12555" width="20.5703125" customWidth="1"/>
    <col min="12556" max="12556" width="20.28515625" customWidth="1"/>
    <col min="12557" max="12557" width="20.5703125" customWidth="1"/>
    <col min="12558" max="12558" width="9.28515625" customWidth="1"/>
    <col min="12562" max="12562" width="12.42578125" customWidth="1"/>
    <col min="12563" max="12563" width="12.140625" customWidth="1"/>
    <col min="12810" max="12811" width="20.5703125" customWidth="1"/>
    <col min="12812" max="12812" width="20.28515625" customWidth="1"/>
    <col min="12813" max="12813" width="20.5703125" customWidth="1"/>
    <col min="12814" max="12814" width="9.28515625" customWidth="1"/>
    <col min="12818" max="12818" width="12.42578125" customWidth="1"/>
    <col min="12819" max="12819" width="12.140625" customWidth="1"/>
    <col min="13066" max="13067" width="20.5703125" customWidth="1"/>
    <col min="13068" max="13068" width="20.28515625" customWidth="1"/>
    <col min="13069" max="13069" width="20.5703125" customWidth="1"/>
    <col min="13070" max="13070" width="9.28515625" customWidth="1"/>
    <col min="13074" max="13074" width="12.42578125" customWidth="1"/>
    <col min="13075" max="13075" width="12.140625" customWidth="1"/>
    <col min="13322" max="13323" width="20.5703125" customWidth="1"/>
    <col min="13324" max="13324" width="20.28515625" customWidth="1"/>
    <col min="13325" max="13325" width="20.5703125" customWidth="1"/>
    <col min="13326" max="13326" width="9.28515625" customWidth="1"/>
    <col min="13330" max="13330" width="12.42578125" customWidth="1"/>
    <col min="13331" max="13331" width="12.140625" customWidth="1"/>
    <col min="13578" max="13579" width="20.5703125" customWidth="1"/>
    <col min="13580" max="13580" width="20.28515625" customWidth="1"/>
    <col min="13581" max="13581" width="20.5703125" customWidth="1"/>
    <col min="13582" max="13582" width="9.28515625" customWidth="1"/>
    <col min="13586" max="13586" width="12.42578125" customWidth="1"/>
    <col min="13587" max="13587" width="12.140625" customWidth="1"/>
    <col min="13834" max="13835" width="20.5703125" customWidth="1"/>
    <col min="13836" max="13836" width="20.28515625" customWidth="1"/>
    <col min="13837" max="13837" width="20.5703125" customWidth="1"/>
    <col min="13838" max="13838" width="9.28515625" customWidth="1"/>
    <col min="13842" max="13842" width="12.42578125" customWidth="1"/>
    <col min="13843" max="13843" width="12.140625" customWidth="1"/>
    <col min="14090" max="14091" width="20.5703125" customWidth="1"/>
    <col min="14092" max="14092" width="20.28515625" customWidth="1"/>
    <col min="14093" max="14093" width="20.5703125" customWidth="1"/>
    <col min="14094" max="14094" width="9.28515625" customWidth="1"/>
    <col min="14098" max="14098" width="12.42578125" customWidth="1"/>
    <col min="14099" max="14099" width="12.140625" customWidth="1"/>
    <col min="14346" max="14347" width="20.5703125" customWidth="1"/>
    <col min="14348" max="14348" width="20.28515625" customWidth="1"/>
    <col min="14349" max="14349" width="20.5703125" customWidth="1"/>
    <col min="14350" max="14350" width="9.28515625" customWidth="1"/>
    <col min="14354" max="14354" width="12.42578125" customWidth="1"/>
    <col min="14355" max="14355" width="12.140625" customWidth="1"/>
    <col min="14602" max="14603" width="20.5703125" customWidth="1"/>
    <col min="14604" max="14604" width="20.28515625" customWidth="1"/>
    <col min="14605" max="14605" width="20.5703125" customWidth="1"/>
    <col min="14606" max="14606" width="9.28515625" customWidth="1"/>
    <col min="14610" max="14610" width="12.42578125" customWidth="1"/>
    <col min="14611" max="14611" width="12.140625" customWidth="1"/>
    <col min="14858" max="14859" width="20.5703125" customWidth="1"/>
    <col min="14860" max="14860" width="20.28515625" customWidth="1"/>
    <col min="14861" max="14861" width="20.5703125" customWidth="1"/>
    <col min="14862" max="14862" width="9.28515625" customWidth="1"/>
    <col min="14866" max="14866" width="12.42578125" customWidth="1"/>
    <col min="14867" max="14867" width="12.140625" customWidth="1"/>
    <col min="15114" max="15115" width="20.5703125" customWidth="1"/>
    <col min="15116" max="15116" width="20.28515625" customWidth="1"/>
    <col min="15117" max="15117" width="20.5703125" customWidth="1"/>
    <col min="15118" max="15118" width="9.28515625" customWidth="1"/>
    <col min="15122" max="15122" width="12.42578125" customWidth="1"/>
    <col min="15123" max="15123" width="12.140625" customWidth="1"/>
    <col min="15370" max="15371" width="20.5703125" customWidth="1"/>
    <col min="15372" max="15372" width="20.28515625" customWidth="1"/>
    <col min="15373" max="15373" width="20.5703125" customWidth="1"/>
    <col min="15374" max="15374" width="9.28515625" customWidth="1"/>
    <col min="15378" max="15378" width="12.42578125" customWidth="1"/>
    <col min="15379" max="15379" width="12.140625" customWidth="1"/>
    <col min="15626" max="15627" width="20.5703125" customWidth="1"/>
    <col min="15628" max="15628" width="20.28515625" customWidth="1"/>
    <col min="15629" max="15629" width="20.5703125" customWidth="1"/>
    <col min="15630" max="15630" width="9.28515625" customWidth="1"/>
    <col min="15634" max="15634" width="12.42578125" customWidth="1"/>
    <col min="15635" max="15635" width="12.140625" customWidth="1"/>
    <col min="15882" max="15883" width="20.5703125" customWidth="1"/>
    <col min="15884" max="15884" width="20.28515625" customWidth="1"/>
    <col min="15885" max="15885" width="20.5703125" customWidth="1"/>
    <col min="15886" max="15886" width="9.28515625" customWidth="1"/>
    <col min="15890" max="15890" width="12.42578125" customWidth="1"/>
    <col min="15891" max="15891" width="12.140625" customWidth="1"/>
    <col min="16138" max="16139" width="20.5703125" customWidth="1"/>
    <col min="16140" max="16140" width="20.28515625" customWidth="1"/>
    <col min="16141" max="16141" width="20.5703125" customWidth="1"/>
    <col min="16142" max="16142" width="9.28515625" customWidth="1"/>
    <col min="16146" max="16146" width="12.42578125" customWidth="1"/>
    <col min="16147" max="16147" width="12.140625" customWidth="1"/>
  </cols>
  <sheetData>
    <row r="2" spans="2:30" ht="18" customHeight="1"/>
    <row r="3" spans="2:30" ht="22.5" customHeight="1">
      <c r="B3" s="1"/>
      <c r="C3" s="1"/>
      <c r="D3" s="1"/>
      <c r="E3" s="1"/>
      <c r="F3" s="1"/>
      <c r="G3" s="1"/>
      <c r="H3" s="1"/>
      <c r="I3" s="1"/>
    </row>
    <row r="4" spans="2:30" ht="26.25" customHeight="1" thickBot="1">
      <c r="B4" s="758" t="s">
        <v>556</v>
      </c>
      <c r="C4" s="758"/>
      <c r="D4" s="758"/>
      <c r="E4" s="758"/>
      <c r="F4" s="758"/>
      <c r="G4" s="758"/>
      <c r="H4" s="758"/>
      <c r="I4" s="758"/>
      <c r="J4" s="31"/>
      <c r="K4" s="31"/>
      <c r="L4" s="31"/>
      <c r="M4" s="31"/>
      <c r="N4" s="31"/>
      <c r="O4" s="31"/>
      <c r="P4" s="31"/>
      <c r="Q4" s="31"/>
    </row>
    <row r="5" spans="2:30" ht="20.25" customHeight="1" thickTop="1" thickBot="1">
      <c r="B5" s="757" t="s">
        <v>557</v>
      </c>
      <c r="C5" s="757"/>
      <c r="D5" s="757"/>
      <c r="E5" s="757"/>
      <c r="F5" s="757"/>
      <c r="G5" s="757"/>
      <c r="H5" s="757"/>
      <c r="I5" s="757"/>
      <c r="J5" s="31"/>
      <c r="K5" s="31"/>
      <c r="L5" s="31"/>
      <c r="M5" s="31"/>
      <c r="N5" s="31"/>
      <c r="O5" s="31"/>
      <c r="P5" s="31"/>
      <c r="Q5" s="31"/>
    </row>
    <row r="6" spans="2:30" ht="19.5" customHeight="1" thickTop="1" thickBot="1">
      <c r="B6" s="404" t="s">
        <v>614</v>
      </c>
      <c r="C6" s="404"/>
      <c r="D6" s="404"/>
      <c r="E6" s="404"/>
      <c r="F6" s="405"/>
      <c r="G6" s="405"/>
      <c r="H6" s="405"/>
      <c r="I6" s="405" t="s">
        <v>249</v>
      </c>
      <c r="J6" s="31"/>
      <c r="K6" s="31"/>
      <c r="L6" s="31"/>
      <c r="M6" s="31"/>
      <c r="N6" s="31"/>
      <c r="O6" s="31"/>
      <c r="P6" s="31"/>
      <c r="Q6" s="31"/>
    </row>
    <row r="7" spans="2:30" ht="30" customHeight="1" thickTop="1" thickBot="1">
      <c r="B7" s="289" t="s">
        <v>85</v>
      </c>
      <c r="C7" s="482">
        <v>2019</v>
      </c>
      <c r="D7" s="482">
        <v>2018</v>
      </c>
      <c r="E7" s="482">
        <v>2017</v>
      </c>
      <c r="F7" s="482">
        <v>2016</v>
      </c>
      <c r="G7" s="482">
        <v>2015</v>
      </c>
      <c r="H7" s="482">
        <v>2012</v>
      </c>
      <c r="I7" s="483" t="s">
        <v>86</v>
      </c>
      <c r="J7" s="77"/>
      <c r="K7" s="129"/>
      <c r="L7" s="129"/>
      <c r="M7" s="129"/>
      <c r="N7" s="129"/>
      <c r="O7" s="129"/>
      <c r="R7" s="484"/>
      <c r="S7" s="485"/>
      <c r="V7" s="38"/>
      <c r="W7" s="38"/>
      <c r="X7" s="38"/>
      <c r="Y7" s="38"/>
      <c r="Z7" s="38"/>
      <c r="AA7" s="38"/>
      <c r="AB7" s="38"/>
      <c r="AC7" s="38"/>
      <c r="AD7" s="38"/>
    </row>
    <row r="8" spans="2:30" ht="30" customHeight="1" thickTop="1" thickBot="1">
      <c r="B8" s="486" t="s">
        <v>615</v>
      </c>
      <c r="C8" s="487">
        <v>794745</v>
      </c>
      <c r="D8" s="487">
        <v>788792</v>
      </c>
      <c r="E8" s="487">
        <v>790672</v>
      </c>
      <c r="F8" s="487">
        <v>784415</v>
      </c>
      <c r="G8" s="487">
        <v>809010</v>
      </c>
      <c r="H8" s="488">
        <v>833099</v>
      </c>
      <c r="I8" s="489" t="s">
        <v>616</v>
      </c>
      <c r="J8" s="193"/>
      <c r="K8" s="327"/>
      <c r="L8" s="327"/>
      <c r="M8" s="327"/>
      <c r="N8" s="327"/>
      <c r="O8" s="327"/>
      <c r="S8" s="485"/>
      <c r="V8" s="490"/>
      <c r="W8" s="491"/>
      <c r="X8" s="491"/>
      <c r="Y8" s="491"/>
      <c r="Z8" s="38"/>
      <c r="AA8" s="38"/>
      <c r="AB8" s="38"/>
      <c r="AC8" s="38"/>
      <c r="AD8" s="38"/>
    </row>
    <row r="9" spans="2:30" ht="30" customHeight="1" thickTop="1" thickBot="1">
      <c r="B9" s="486" t="s">
        <v>617</v>
      </c>
      <c r="C9" s="487">
        <v>22504</v>
      </c>
      <c r="D9" s="487">
        <v>22336</v>
      </c>
      <c r="E9" s="487">
        <v>22389</v>
      </c>
      <c r="F9" s="487">
        <v>22212</v>
      </c>
      <c r="G9" s="487">
        <v>22908</v>
      </c>
      <c r="H9" s="488">
        <v>23591</v>
      </c>
      <c r="I9" s="489" t="s">
        <v>618</v>
      </c>
      <c r="M9" s="207"/>
      <c r="N9" s="207"/>
      <c r="V9" s="443" t="s">
        <v>610</v>
      </c>
      <c r="W9" s="444">
        <v>94</v>
      </c>
      <c r="X9" s="444">
        <v>95</v>
      </c>
      <c r="Y9" s="444">
        <v>98.4</v>
      </c>
      <c r="Z9" s="444">
        <v>98.8</v>
      </c>
      <c r="AA9" s="444">
        <v>98.4</v>
      </c>
      <c r="AB9" s="51"/>
      <c r="AC9" s="51"/>
      <c r="AD9" s="38"/>
    </row>
    <row r="10" spans="2:30" ht="19.5" thickTop="1">
      <c r="B10" s="375"/>
      <c r="C10" s="286"/>
      <c r="D10" s="286"/>
      <c r="E10" s="42"/>
      <c r="F10" s="42"/>
      <c r="G10" s="42"/>
      <c r="H10" s="42"/>
      <c r="I10" s="189"/>
      <c r="V10" s="443"/>
      <c r="W10" s="444"/>
      <c r="X10" s="444"/>
      <c r="Y10" s="444"/>
      <c r="Z10" s="444"/>
      <c r="AA10" s="444"/>
      <c r="AB10" s="51"/>
      <c r="AC10" s="51"/>
      <c r="AD10" s="38"/>
    </row>
    <row r="11" spans="2:30">
      <c r="V11" s="50"/>
      <c r="W11" s="79"/>
      <c r="X11" s="79"/>
      <c r="Y11" s="79"/>
      <c r="Z11" s="79"/>
      <c r="AA11" s="79"/>
      <c r="AB11" s="50"/>
      <c r="AC11" s="38"/>
      <c r="AD11" s="38"/>
    </row>
    <row r="12" spans="2:30" ht="18.75">
      <c r="V12" s="38"/>
      <c r="W12" s="447"/>
      <c r="X12" s="447"/>
      <c r="Y12" s="447"/>
      <c r="Z12" s="447"/>
      <c r="AA12" s="447"/>
      <c r="AB12" s="38"/>
      <c r="AC12" s="38"/>
      <c r="AD12" s="38"/>
    </row>
    <row r="13" spans="2:30" ht="18.75">
      <c r="W13" s="447"/>
      <c r="X13" s="447"/>
      <c r="Y13" s="447"/>
      <c r="Z13" s="447"/>
      <c r="AA13" s="447"/>
    </row>
    <row r="14" spans="2:30">
      <c r="S14" s="149"/>
      <c r="W14" s="376"/>
      <c r="X14" s="376"/>
      <c r="Y14" s="376"/>
      <c r="Z14" s="376"/>
      <c r="AA14" s="376"/>
    </row>
    <row r="16" spans="2:30">
      <c r="L16" s="55">
        <v>2018</v>
      </c>
      <c r="M16" s="55">
        <v>2017</v>
      </c>
      <c r="N16" s="55">
        <v>2016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</row>
    <row r="17" spans="10:24" ht="18">
      <c r="L17" s="154">
        <v>7087</v>
      </c>
      <c r="M17" s="154">
        <v>7272</v>
      </c>
      <c r="N17" s="154">
        <v>7757</v>
      </c>
      <c r="O17" s="51" t="s">
        <v>619</v>
      </c>
      <c r="P17" s="51"/>
      <c r="Q17" s="51"/>
      <c r="R17" s="51"/>
      <c r="S17" s="51"/>
      <c r="T17" s="51"/>
      <c r="U17" s="51"/>
      <c r="V17" s="51"/>
      <c r="W17" s="51"/>
      <c r="X17" s="51"/>
    </row>
    <row r="18" spans="10:24"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</row>
    <row r="19" spans="10:24"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</row>
    <row r="20" spans="10:24"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</row>
    <row r="21" spans="10:24">
      <c r="L21" s="51"/>
      <c r="M21" s="51"/>
      <c r="N21" s="51"/>
      <c r="O21" s="51"/>
      <c r="P21" s="53">
        <v>2012</v>
      </c>
      <c r="Q21" s="53">
        <v>2013</v>
      </c>
      <c r="R21" s="53">
        <v>2014</v>
      </c>
      <c r="S21" s="53">
        <v>2015</v>
      </c>
      <c r="T21" s="53">
        <v>2016</v>
      </c>
      <c r="U21" s="53">
        <v>2017</v>
      </c>
      <c r="V21" s="55">
        <v>2018</v>
      </c>
      <c r="W21" s="51">
        <v>2019</v>
      </c>
      <c r="X21" s="51"/>
    </row>
    <row r="22" spans="10:24">
      <c r="L22" s="51"/>
      <c r="M22" s="51"/>
      <c r="N22" s="51"/>
      <c r="O22" s="51" t="s">
        <v>620</v>
      </c>
      <c r="P22" s="492">
        <v>833099</v>
      </c>
      <c r="Q22" s="492">
        <v>833212</v>
      </c>
      <c r="R22" s="492">
        <v>825779</v>
      </c>
      <c r="S22" s="492">
        <v>809010</v>
      </c>
      <c r="T22" s="493">
        <v>784415</v>
      </c>
      <c r="U22" s="492">
        <v>790672</v>
      </c>
      <c r="V22" s="54">
        <v>788792</v>
      </c>
      <c r="W22" s="54">
        <v>794745</v>
      </c>
      <c r="X22" s="51"/>
    </row>
    <row r="23" spans="10:24">
      <c r="J23" s="38"/>
      <c r="K23" s="38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</row>
    <row r="24" spans="10:24">
      <c r="O24" s="51"/>
      <c r="P24" s="51"/>
      <c r="Q24" s="51"/>
      <c r="R24" s="51"/>
      <c r="S24" s="51"/>
      <c r="T24" s="51"/>
    </row>
    <row r="25" spans="10:24">
      <c r="O25" s="51"/>
      <c r="P25" s="51"/>
      <c r="Q25" s="51"/>
      <c r="R25" s="51"/>
      <c r="S25" s="51"/>
      <c r="T25" s="51">
        <f>21814+398</f>
        <v>22212</v>
      </c>
    </row>
    <row r="26" spans="10:24">
      <c r="O26" s="51"/>
      <c r="P26" s="51"/>
      <c r="Q26" s="51"/>
      <c r="R26" s="51"/>
      <c r="S26" s="51"/>
      <c r="T26" s="493">
        <v>784415</v>
      </c>
    </row>
  </sheetData>
  <mergeCells count="2">
    <mergeCell ref="B4:I4"/>
    <mergeCell ref="B5:I5"/>
  </mergeCells>
  <printOptions horizontalCentered="1"/>
  <pageMargins left="0.70866141732283505" right="0.70866141732283505" top="1.7322834645669301" bottom="0.74803149606299202" header="0.31496062992126" footer="0.31496062992126"/>
  <pageSetup orientation="portrait" r:id="rId1"/>
  <headerFooter>
    <oddHeader>&amp;C&amp;G</oddHeader>
    <oddFooter>&amp;L&amp;8&amp;K00-037Annual Statistical Report 2019&amp;C&amp;8&amp;K00-039&amp;A&amp;R&amp;8&amp;K00-038التقرير الإحصائي السنوي 2019</oddFooter>
  </headerFooter>
  <colBreaks count="2" manualBreakCount="2">
    <brk id="14" max="55" man="1"/>
    <brk id="25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37</vt:i4>
      </vt:variant>
    </vt:vector>
  </HeadingPairs>
  <TitlesOfParts>
    <vt:vector size="90" baseType="lpstr">
      <vt:lpstr>Contents-Petroleum</vt:lpstr>
      <vt:lpstr>Petroleum Sectors Contribution </vt:lpstr>
      <vt:lpstr>Contribution of Petr. in export</vt:lpstr>
      <vt:lpstr>UAE Proven crude oil &amp; gas</vt:lpstr>
      <vt:lpstr>UAE crude &amp; NGLs Production</vt:lpstr>
      <vt:lpstr>UAE Gas Production</vt:lpstr>
      <vt:lpstr>UAE Crude Oil Export</vt:lpstr>
      <vt:lpstr>UAE Crude Oil Export by Destina</vt:lpstr>
      <vt:lpstr>Gas Imported  by Dolphin</vt:lpstr>
      <vt:lpstr>UAE Refinery Capacity</vt:lpstr>
      <vt:lpstr>UAE Refinery Input Quantity</vt:lpstr>
      <vt:lpstr>UAE Refinery prodution-refiney </vt:lpstr>
      <vt:lpstr>UAE Refinery Total Production</vt:lpstr>
      <vt:lpstr>UAE Refinery prodution-refiney</vt:lpstr>
      <vt:lpstr>UAE Production by Product</vt:lpstr>
      <vt:lpstr>UAE LNG &amp; ITS Product</vt:lpstr>
      <vt:lpstr>Petrochmical Products </vt:lpstr>
      <vt:lpstr>Petroleum P. Import to UAE</vt:lpstr>
      <vt:lpstr>UAE Total Sales of Petroleum pr</vt:lpstr>
      <vt:lpstr>UAE Sales by Product</vt:lpstr>
      <vt:lpstr>UAE Sales by product &amp; Emarat</vt:lpstr>
      <vt:lpstr>Abu Dhabi Petrohemical sale</vt:lpstr>
      <vt:lpstr>UAE Export of Petroleum product</vt:lpstr>
      <vt:lpstr>UAE LNG &amp; ITS Products Export</vt:lpstr>
      <vt:lpstr>UAE Export of Petrochemical </vt:lpstr>
      <vt:lpstr>UAE Domestic Prices of P.P</vt:lpstr>
      <vt:lpstr>Crude oil Global Benchma Price</vt:lpstr>
      <vt:lpstr>UAE Crude Oil Export Price</vt:lpstr>
      <vt:lpstr>UAE Export Prices of  LNG</vt:lpstr>
      <vt:lpstr>Contents-Electricity </vt:lpstr>
      <vt:lpstr>Installed Capacity</vt:lpstr>
      <vt:lpstr>Electricity Generation</vt:lpstr>
      <vt:lpstr>Electricity Consumption</vt:lpstr>
      <vt:lpstr>Peak Load</vt:lpstr>
      <vt:lpstr>Number of Consumers Electrcity</vt:lpstr>
      <vt:lpstr>Yearly Energy Export</vt:lpstr>
      <vt:lpstr>Electricity Tariff</vt:lpstr>
      <vt:lpstr>Clean Energy Installed Capacity</vt:lpstr>
      <vt:lpstr>Clean Energy Electricity Genera</vt:lpstr>
      <vt:lpstr>Elec. &amp; water Product.Emissions</vt:lpstr>
      <vt:lpstr>Contents-Water</vt:lpstr>
      <vt:lpstr>Installed Capa. of Des. Plants</vt:lpstr>
      <vt:lpstr>Production of Desalinted water</vt:lpstr>
      <vt:lpstr>Water Consumption</vt:lpstr>
      <vt:lpstr>Peak Water Demand</vt:lpstr>
      <vt:lpstr>Number of Consumers-Water</vt:lpstr>
      <vt:lpstr>Yearly Water Exports</vt:lpstr>
      <vt:lpstr>Water Tariff</vt:lpstr>
      <vt:lpstr>Treatedwaste water Prod.&amp; Reuse</vt:lpstr>
      <vt:lpstr>Total No. of DAMS &amp; Areas Distr</vt:lpstr>
      <vt:lpstr>DAMS Classiication</vt:lpstr>
      <vt:lpstr>Total water accumulated in dams</vt:lpstr>
      <vt:lpstr>Total Design Capacity for Dams</vt:lpstr>
      <vt:lpstr>'Abu Dhabi Petrohemical sale'!Print_Area</vt:lpstr>
      <vt:lpstr>'Clean Energy Electricity Genera'!Print_Area</vt:lpstr>
      <vt:lpstr>'Clean Energy Installed Capacity'!Print_Area</vt:lpstr>
      <vt:lpstr>'Contents-Petroleum'!Print_Area</vt:lpstr>
      <vt:lpstr>'Contribution of Petr. in export'!Print_Area</vt:lpstr>
      <vt:lpstr>'Crude oil Global Benchma Price'!Print_Area</vt:lpstr>
      <vt:lpstr>'Elec. &amp; water Product.Emissions'!Print_Area</vt:lpstr>
      <vt:lpstr>'Electricity Tariff'!Print_Area</vt:lpstr>
      <vt:lpstr>'Gas Imported  by Dolphin'!Print_Area</vt:lpstr>
      <vt:lpstr>'Number of Consumers Electrcity'!Print_Area</vt:lpstr>
      <vt:lpstr>'Peak Load'!Print_Area</vt:lpstr>
      <vt:lpstr>'Petrochmical Products '!Print_Area</vt:lpstr>
      <vt:lpstr>'Petroleum P. Import to UAE'!Print_Area</vt:lpstr>
      <vt:lpstr>'Petroleum Sectors Contribution '!Print_Area</vt:lpstr>
      <vt:lpstr>'Production of Desalinted water'!Print_Area</vt:lpstr>
      <vt:lpstr>'UAE crude &amp; NGLs Production'!Print_Area</vt:lpstr>
      <vt:lpstr>'UAE Crude Oil Export'!Print_Area</vt:lpstr>
      <vt:lpstr>'UAE Crude Oil Export by Destina'!Print_Area</vt:lpstr>
      <vt:lpstr>'UAE Crude Oil Export Price'!Print_Area</vt:lpstr>
      <vt:lpstr>'UAE Domestic Prices of P.P'!Print_Area</vt:lpstr>
      <vt:lpstr>'UAE Export of Petrochemical '!Print_Area</vt:lpstr>
      <vt:lpstr>'UAE Export of Petroleum product'!Print_Area</vt:lpstr>
      <vt:lpstr>'UAE Export Prices of  LNG'!Print_Area</vt:lpstr>
      <vt:lpstr>'UAE Gas Production'!Print_Area</vt:lpstr>
      <vt:lpstr>'UAE LNG &amp; ITS Product'!Print_Area</vt:lpstr>
      <vt:lpstr>'UAE LNG &amp; ITS Products Export'!Print_Area</vt:lpstr>
      <vt:lpstr>'UAE Production by Product'!Print_Area</vt:lpstr>
      <vt:lpstr>'UAE Proven crude oil &amp; gas'!Print_Area</vt:lpstr>
      <vt:lpstr>'UAE Refinery Capacity'!Print_Area</vt:lpstr>
      <vt:lpstr>'UAE Refinery Input Quantity'!Print_Area</vt:lpstr>
      <vt:lpstr>'UAE Refinery prodution-refiney'!Print_Area</vt:lpstr>
      <vt:lpstr>'UAE Refinery prodution-refiney '!Print_Area</vt:lpstr>
      <vt:lpstr>'UAE Refinery Total Production'!Print_Area</vt:lpstr>
      <vt:lpstr>'UAE Sales by Product'!Print_Area</vt:lpstr>
      <vt:lpstr>'UAE Sales by product &amp; Emarat'!Print_Area</vt:lpstr>
      <vt:lpstr>'UAE Total Sales of Petroleum pr'!Print_Area</vt:lpstr>
      <vt:lpstr>'Yearly Energy Export'!Print_Area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Hayat Amboul</dc:creator>
  <cp:lastModifiedBy>Shamsa Mohamed AlSuwaidi</cp:lastModifiedBy>
  <cp:lastPrinted>2019-10-15T04:31:56Z</cp:lastPrinted>
  <dcterms:created xsi:type="dcterms:W3CDTF">2011-12-15T09:48:39Z</dcterms:created>
  <dcterms:modified xsi:type="dcterms:W3CDTF">2020-10-15T09:56:58Z</dcterms:modified>
</cp:coreProperties>
</file>